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9\на 01.12.2019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N17" i="1" l="1"/>
  <c r="N5" i="1" l="1"/>
  <c r="M5" i="1"/>
  <c r="L5" i="1"/>
  <c r="K5" i="1"/>
  <c r="N9" i="1"/>
  <c r="M9" i="1"/>
  <c r="L9" i="1"/>
  <c r="K9" i="1"/>
  <c r="M17" i="1"/>
  <c r="L17" i="1"/>
  <c r="K17" i="1"/>
  <c r="N13" i="1"/>
  <c r="M13" i="1"/>
  <c r="L13" i="1"/>
  <c r="K13" i="1"/>
  <c r="N6" i="1" l="1"/>
  <c r="M6" i="1"/>
  <c r="L6" i="1"/>
  <c r="K6" i="1"/>
  <c r="N19" i="1" l="1"/>
  <c r="M19" i="1"/>
  <c r="L19" i="1"/>
  <c r="K19" i="1"/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C21" i="1" s="1"/>
  <c r="G21" i="1" l="1"/>
  <c r="J20" i="1" l="1"/>
  <c r="I20" i="1"/>
  <c r="H20" i="1"/>
  <c r="J7" i="1"/>
  <c r="I7" i="1"/>
  <c r="H7" i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<sst xmlns="http://schemas.openxmlformats.org/spreadsheetml/2006/main" count="38" uniqueCount="38">
  <si>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</si>
  <si>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</si>
  <si>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</si>
  <si>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</si>
  <si>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</si>
  <si>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</si>
  <si>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</si>
  <si>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</si>
  <si>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2007-2018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</si>
  <si>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</si>
  <si>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</si>
  <si>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</si>
  <si>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</si>
  <si>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</si>
  <si>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</si>
  <si>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</si>
  <si>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</si>
  <si>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</si>
  <si>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</si>
  <si>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</si>
  <si>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</si>
  <si>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</si>
  <si>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</si>
  <si>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</si>
  <si>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</si>
  <si>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Количество выданных поручительств с начала 2019г., шт.</t>
  </si>
  <si>
    <t>Объем выданных кредитов под поручительство Фонда с начала 2019г., руб.</t>
  </si>
  <si>
    <t>Кол-во субъектов получивших поддержку в 2019г., шт.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</si>
  <si>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</si>
  <si>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</si>
  <si>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</si>
  <si>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</si>
  <si>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</si>
  <si>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</si>
  <si>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</si>
  <si>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 xml:space="preserve">Объем  выданных поручительств с начала 2019г., руб.  </t>
  </si>
  <si>
    <t>Сведения о поручительствах, предоставленных НО "Алтайский фонд МСП", в разрезе банков-партнеров на 01.12.2019 г.</t>
  </si>
  <si>
    <t>Действующие поручительства на 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</si>
</sst>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5" zoomScaleNormal="75" workbookViewId="0">
      <selection activeCell="N12" sqref="N12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6.85546875" style="8" customWidth="1"/>
    <col min="13" max="13" width="17.2851562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20" max="20" width="16.5703125" customWidth="1"/>
    <col min="24" max="24" width="16.42578125" customWidth="1"/>
  </cols>
  <sheetData>
    <row r="1" spans="1:24" ht="34.5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4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4" s="1" customFormat="1" ht="23.25" customHeight="1" x14ac:dyDescent="0.25">
      <c r="A3" s="33" t="s">
        <v>5</v>
      </c>
      <c r="B3" s="34" t="s">
        <v>0</v>
      </c>
      <c r="C3" s="38" t="s">
        <v>24</v>
      </c>
      <c r="D3" s="39"/>
      <c r="E3" s="39"/>
      <c r="F3" s="40"/>
      <c r="G3" s="35" t="s">
        <v>8</v>
      </c>
      <c r="H3" s="36"/>
      <c r="I3" s="36"/>
      <c r="J3" s="37"/>
      <c r="K3" s="35">
        <v>2019</v>
      </c>
      <c r="L3" s="36"/>
      <c r="M3" s="36"/>
      <c r="N3" s="37"/>
      <c r="O3" s="41" t="s">
        <v>37</v>
      </c>
      <c r="P3" s="41"/>
      <c r="Q3" s="41"/>
    </row>
    <row r="4" spans="1:24" s="1" customFormat="1" ht="125.25" customHeight="1" x14ac:dyDescent="0.25">
      <c r="A4" s="33"/>
      <c r="B4" s="34"/>
      <c r="C4" s="19" t="s">
        <v>32</v>
      </c>
      <c r="D4" s="20" t="s">
        <v>4</v>
      </c>
      <c r="E4" s="19" t="s">
        <v>3</v>
      </c>
      <c r="F4" s="19" t="s">
        <v>33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27</v>
      </c>
      <c r="L4" s="19" t="s">
        <v>25</v>
      </c>
      <c r="M4" s="19" t="s">
        <v>35</v>
      </c>
      <c r="N4" s="19" t="s">
        <v>26</v>
      </c>
      <c r="O4" s="21" t="s">
        <v>34</v>
      </c>
      <c r="P4" s="21" t="s">
        <v>6</v>
      </c>
      <c r="Q4" s="21" t="s">
        <v>7</v>
      </c>
    </row>
    <row r="5" spans="1:24" s="1" customFormat="1" ht="18.75" x14ac:dyDescent="0.3">
      <c r="A5" s="17">
        <v>1</v>
      </c>
      <c r="B5" s="26" t="s">
        <v>9</v>
      </c>
      <c r="C5" s="10">
        <f>G5+K5</f>
        <v>227</v>
      </c>
      <c r="D5" s="10">
        <f t="shared" ref="D5:D20" si="0">H5+L5</f>
        <v>244</v>
      </c>
      <c r="E5" s="3">
        <f t="shared" ref="E5:E20" si="1">I5+M5</f>
        <v>847398595.32999992</v>
      </c>
      <c r="F5" s="3">
        <f t="shared" ref="F5:F20" si="2">J5+N5</f>
        <v>2328660286</v>
      </c>
      <c r="G5" s="3">
        <v>213</v>
      </c>
      <c r="H5" s="3">
        <v>230</v>
      </c>
      <c r="I5" s="3">
        <v>745060264.82999992</v>
      </c>
      <c r="J5" s="3">
        <v>2111801042</v>
      </c>
      <c r="K5" s="3">
        <f>6+3+1+4</f>
        <v>14</v>
      </c>
      <c r="L5" s="4">
        <f>6+3+1+4</f>
        <v>14</v>
      </c>
      <c r="M5" s="4">
        <f>89469000+12869330.5</f>
        <v>102338330.5</v>
      </c>
      <c r="N5" s="4">
        <f>190280000+26579244</f>
        <v>216859244</v>
      </c>
      <c r="O5" s="22">
        <v>22</v>
      </c>
      <c r="P5" s="22">
        <v>150283699.75</v>
      </c>
      <c r="Q5" s="22">
        <v>353197244</v>
      </c>
    </row>
    <row r="6" spans="1:24" s="1" customFormat="1" ht="18.75" customHeight="1" x14ac:dyDescent="0.3">
      <c r="A6" s="17">
        <v>2</v>
      </c>
      <c r="B6" s="26" t="s">
        <v>10</v>
      </c>
      <c r="C6" s="10">
        <f t="shared" ref="C6:C19" si="3">G6+K6</f>
        <v>13</v>
      </c>
      <c r="D6" s="10">
        <f t="shared" si="0"/>
        <v>14</v>
      </c>
      <c r="E6" s="3">
        <f t="shared" si="1"/>
        <v>86422840</v>
      </c>
      <c r="F6" s="3">
        <f t="shared" si="2"/>
        <v>210301893</v>
      </c>
      <c r="G6" s="3">
        <v>6</v>
      </c>
      <c r="H6" s="3">
        <v>7</v>
      </c>
      <c r="I6" s="3">
        <v>38622840</v>
      </c>
      <c r="J6" s="3">
        <v>86551893</v>
      </c>
      <c r="K6" s="3">
        <f>3+2+1+1</f>
        <v>7</v>
      </c>
      <c r="L6" s="3">
        <f>3+2+1+1</f>
        <v>7</v>
      </c>
      <c r="M6" s="5">
        <f>28900000+3400000+7500000+8000000</f>
        <v>47800000</v>
      </c>
      <c r="N6" s="5">
        <f>79700000+9050000+15000000+20000000</f>
        <v>123750000</v>
      </c>
      <c r="O6" s="22">
        <v>6</v>
      </c>
      <c r="P6" s="22">
        <v>33800000</v>
      </c>
      <c r="Q6" s="22">
        <v>73850000</v>
      </c>
      <c r="T6" s="30"/>
      <c r="X6" s="30"/>
    </row>
    <row r="7" spans="1:24" s="1" customFormat="1" ht="18.75" x14ac:dyDescent="0.3">
      <c r="A7" s="24">
        <v>3</v>
      </c>
      <c r="B7" s="27" t="s">
        <v>11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22</v>
      </c>
      <c r="H7" s="3">
        <f>23</f>
        <v>23</v>
      </c>
      <c r="I7" s="3">
        <f>88289000</f>
        <v>88289000</v>
      </c>
      <c r="J7" s="3">
        <f>258599000</f>
        <v>258599000</v>
      </c>
      <c r="K7" s="3">
        <v>2</v>
      </c>
      <c r="L7" s="6">
        <v>2</v>
      </c>
      <c r="M7" s="3">
        <v>30000000</v>
      </c>
      <c r="N7" s="3">
        <v>60000000</v>
      </c>
      <c r="O7" s="22">
        <v>4</v>
      </c>
      <c r="P7" s="22">
        <v>58300000</v>
      </c>
      <c r="Q7" s="22">
        <v>146600000</v>
      </c>
    </row>
    <row r="8" spans="1:24" s="1" customFormat="1" ht="18.75" x14ac:dyDescent="0.3">
      <c r="A8" s="24">
        <v>4</v>
      </c>
      <c r="B8" s="27" t="s">
        <v>12</v>
      </c>
      <c r="C8" s="10">
        <f t="shared" si="3"/>
        <v>22</v>
      </c>
      <c r="D8" s="10">
        <f t="shared" si="0"/>
        <v>25</v>
      </c>
      <c r="E8" s="3">
        <f t="shared" si="1"/>
        <v>156745000</v>
      </c>
      <c r="F8" s="3">
        <f t="shared" si="2"/>
        <v>506000002</v>
      </c>
      <c r="G8" s="3">
        <v>22</v>
      </c>
      <c r="H8" s="3">
        <v>25</v>
      </c>
      <c r="I8" s="3">
        <v>156745000</v>
      </c>
      <c r="J8" s="3">
        <v>506000002</v>
      </c>
      <c r="K8" s="3"/>
      <c r="L8" s="6"/>
      <c r="M8" s="3"/>
      <c r="N8" s="3"/>
      <c r="O8" s="22">
        <v>4</v>
      </c>
      <c r="P8" s="22">
        <v>57400000</v>
      </c>
      <c r="Q8" s="22">
        <v>192000000</v>
      </c>
    </row>
    <row r="9" spans="1:24" s="1" customFormat="1" ht="18.75" x14ac:dyDescent="0.3">
      <c r="A9" s="24">
        <v>5</v>
      </c>
      <c r="B9" s="26" t="s">
        <v>13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20</v>
      </c>
      <c r="H9" s="3">
        <v>20</v>
      </c>
      <c r="I9" s="3">
        <v>98645000</v>
      </c>
      <c r="J9" s="3">
        <v>258895000</v>
      </c>
      <c r="K9" s="3">
        <f>2+1</f>
        <v>3</v>
      </c>
      <c r="L9" s="4">
        <f>2+1</f>
        <v>3</v>
      </c>
      <c r="M9" s="4">
        <f>1650000+5000000+3350000</f>
        <v>10000000</v>
      </c>
      <c r="N9" s="4">
        <f>5500000+44000000+6700000</f>
        <v>56200000</v>
      </c>
      <c r="O9" s="22">
        <v>4</v>
      </c>
      <c r="P9" s="22">
        <v>20000000</v>
      </c>
      <c r="Q9" s="22">
        <v>77800000</v>
      </c>
    </row>
    <row r="10" spans="1:24" s="1" customFormat="1" ht="18.75" x14ac:dyDescent="0.3">
      <c r="A10" s="24">
        <v>6</v>
      </c>
      <c r="B10" s="26" t="s">
        <v>14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3</v>
      </c>
      <c r="H10" s="3">
        <v>3</v>
      </c>
      <c r="I10" s="3">
        <v>6000000</v>
      </c>
      <c r="J10" s="3">
        <v>16000000</v>
      </c>
      <c r="K10" s="3">
        <v>1</v>
      </c>
      <c r="L10" s="3">
        <v>1</v>
      </c>
      <c r="M10" s="4">
        <v>1262500</v>
      </c>
      <c r="N10" s="4">
        <v>2525000</v>
      </c>
      <c r="O10" s="22">
        <v>1</v>
      </c>
      <c r="P10" s="22">
        <v>1262500</v>
      </c>
      <c r="Q10" s="22">
        <v>2525000</v>
      </c>
    </row>
    <row r="11" spans="1:24" s="1" customFormat="1" ht="18.75" x14ac:dyDescent="0.3">
      <c r="A11" s="24">
        <v>7</v>
      </c>
      <c r="B11" s="26" t="s">
        <v>15</v>
      </c>
      <c r="C11" s="10">
        <f t="shared" si="3"/>
        <v>17</v>
      </c>
      <c r="D11" s="10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16</v>
      </c>
      <c r="H11" s="3">
        <v>19</v>
      </c>
      <c r="I11" s="3">
        <v>85185000</v>
      </c>
      <c r="J11" s="3">
        <v>218502800</v>
      </c>
      <c r="K11" s="3">
        <v>1</v>
      </c>
      <c r="L11" s="4">
        <v>1</v>
      </c>
      <c r="M11" s="4">
        <v>3500000</v>
      </c>
      <c r="N11" s="4">
        <v>7000000</v>
      </c>
      <c r="O11" s="22">
        <v>7</v>
      </c>
      <c r="P11" s="22">
        <v>56800000</v>
      </c>
      <c r="Q11" s="22">
        <v>147700000</v>
      </c>
    </row>
    <row r="12" spans="1:24" s="1" customFormat="1" ht="18.75" x14ac:dyDescent="0.3">
      <c r="A12" s="24">
        <v>8</v>
      </c>
      <c r="B12" s="26" t="s">
        <v>17</v>
      </c>
      <c r="C12" s="10">
        <f t="shared" si="3"/>
        <v>2</v>
      </c>
      <c r="D12" s="10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">
        <v>3775000</v>
      </c>
      <c r="J12" s="3">
        <v>9450000</v>
      </c>
      <c r="K12" s="3"/>
      <c r="L12" s="4"/>
      <c r="M12" s="4"/>
      <c r="N12" s="4"/>
      <c r="O12" s="22">
        <v>1</v>
      </c>
      <c r="P12" s="22">
        <v>975000</v>
      </c>
      <c r="Q12" s="22">
        <v>1950000</v>
      </c>
    </row>
    <row r="13" spans="1:24" s="1" customFormat="1" ht="18.75" x14ac:dyDescent="0.3">
      <c r="A13" s="24">
        <v>9</v>
      </c>
      <c r="B13" s="26" t="s">
        <v>16</v>
      </c>
      <c r="C13" s="10">
        <f t="shared" si="3"/>
        <v>108</v>
      </c>
      <c r="D13" s="10">
        <f t="shared" si="0"/>
        <v>115</v>
      </c>
      <c r="E13" s="3">
        <f t="shared" si="1"/>
        <v>419695166.26999998</v>
      </c>
      <c r="F13" s="3">
        <f t="shared" si="2"/>
        <v>987617761.92999995</v>
      </c>
      <c r="G13" s="3">
        <v>100</v>
      </c>
      <c r="H13" s="3">
        <v>107</v>
      </c>
      <c r="I13" s="3">
        <v>362845499</v>
      </c>
      <c r="J13" s="3">
        <v>876633427.39999998</v>
      </c>
      <c r="K13" s="3">
        <f>5+1+1+1</f>
        <v>8</v>
      </c>
      <c r="L13" s="4">
        <f>5+1+1+1</f>
        <v>8</v>
      </c>
      <c r="M13" s="4">
        <f>37449667.27+5400000+12500000+1500000</f>
        <v>56849667.270000003</v>
      </c>
      <c r="N13" s="4">
        <f>72184334.53+10800000+25000000+3000000</f>
        <v>110984334.53</v>
      </c>
      <c r="O13" s="22">
        <v>28</v>
      </c>
      <c r="P13" s="22">
        <v>169367167.26999998</v>
      </c>
      <c r="Q13" s="22">
        <v>346250184.52999997</v>
      </c>
    </row>
    <row r="14" spans="1:24" s="1" customFormat="1" ht="18.75" x14ac:dyDescent="0.3">
      <c r="A14" s="24">
        <v>10</v>
      </c>
      <c r="B14" s="26" t="s">
        <v>18</v>
      </c>
      <c r="C14" s="10">
        <f t="shared" si="3"/>
        <v>15</v>
      </c>
      <c r="D14" s="10">
        <f t="shared" si="0"/>
        <v>16</v>
      </c>
      <c r="E14" s="3">
        <f t="shared" si="1"/>
        <v>36920000</v>
      </c>
      <c r="F14" s="3">
        <f t="shared" si="2"/>
        <v>103600000</v>
      </c>
      <c r="G14" s="3">
        <v>14</v>
      </c>
      <c r="H14" s="3">
        <v>15</v>
      </c>
      <c r="I14" s="3">
        <v>21920000</v>
      </c>
      <c r="J14" s="3">
        <v>72600000</v>
      </c>
      <c r="K14" s="3">
        <v>1</v>
      </c>
      <c r="L14" s="4">
        <v>1</v>
      </c>
      <c r="M14" s="4">
        <v>15000000</v>
      </c>
      <c r="N14" s="4">
        <v>31000000</v>
      </c>
      <c r="O14" s="22">
        <v>1</v>
      </c>
      <c r="P14" s="22">
        <v>15000000</v>
      </c>
      <c r="Q14" s="22">
        <v>31000000</v>
      </c>
    </row>
    <row r="15" spans="1:24" s="1" customFormat="1" ht="18.75" x14ac:dyDescent="0.3">
      <c r="A15" s="24">
        <v>11</v>
      </c>
      <c r="B15" s="26" t="s">
        <v>19</v>
      </c>
      <c r="C15" s="10">
        <f t="shared" si="3"/>
        <v>46</v>
      </c>
      <c r="D15" s="10">
        <f t="shared" si="0"/>
        <v>46</v>
      </c>
      <c r="E15" s="3">
        <f t="shared" si="1"/>
        <v>62810000</v>
      </c>
      <c r="F15" s="3">
        <f t="shared" si="2"/>
        <v>142700000</v>
      </c>
      <c r="G15" s="3">
        <v>45</v>
      </c>
      <c r="H15" s="3">
        <v>45</v>
      </c>
      <c r="I15" s="3">
        <v>59310000</v>
      </c>
      <c r="J15" s="3">
        <v>135700000</v>
      </c>
      <c r="K15" s="3">
        <v>1</v>
      </c>
      <c r="L15" s="4">
        <v>1</v>
      </c>
      <c r="M15" s="3">
        <v>3500000</v>
      </c>
      <c r="N15" s="3">
        <v>7000000</v>
      </c>
      <c r="O15" s="22">
        <v>2</v>
      </c>
      <c r="P15" s="22">
        <v>5000000</v>
      </c>
      <c r="Q15" s="22">
        <v>10000000</v>
      </c>
    </row>
    <row r="16" spans="1:24" s="1" customFormat="1" ht="18.75" x14ac:dyDescent="0.3">
      <c r="A16" s="25">
        <v>12</v>
      </c>
      <c r="B16" s="26" t="s">
        <v>20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4">
        <v>1</v>
      </c>
      <c r="M16" s="3">
        <v>6000000</v>
      </c>
      <c r="N16" s="3">
        <v>10000000</v>
      </c>
      <c r="O16" s="22">
        <v>1</v>
      </c>
      <c r="P16" s="22">
        <v>6000000</v>
      </c>
      <c r="Q16" s="22">
        <v>10000000</v>
      </c>
    </row>
    <row r="17" spans="1:17" s="1" customFormat="1" ht="18.75" x14ac:dyDescent="0.3">
      <c r="A17" s="25">
        <v>13</v>
      </c>
      <c r="B17" s="26" t="s">
        <v>21</v>
      </c>
      <c r="C17" s="10">
        <f t="shared" si="3"/>
        <v>9</v>
      </c>
      <c r="D17" s="10">
        <f t="shared" si="0"/>
        <v>12</v>
      </c>
      <c r="E17" s="3">
        <f t="shared" si="1"/>
        <v>53759000</v>
      </c>
      <c r="F17" s="3">
        <f t="shared" si="2"/>
        <v>118800000</v>
      </c>
      <c r="G17" s="3">
        <v>5</v>
      </c>
      <c r="H17" s="3">
        <v>6</v>
      </c>
      <c r="I17" s="3">
        <v>26679000</v>
      </c>
      <c r="J17" s="3">
        <v>55800000</v>
      </c>
      <c r="K17" s="3">
        <f>1+1+2</f>
        <v>4</v>
      </c>
      <c r="L17" s="4">
        <f>3+1+2</f>
        <v>6</v>
      </c>
      <c r="M17" s="3">
        <f>9380000+5000000+12700000</f>
        <v>27080000</v>
      </c>
      <c r="N17" s="3">
        <f>16000000+15000000+24000000+8000000</f>
        <v>63000000</v>
      </c>
      <c r="O17" s="22">
        <v>8</v>
      </c>
      <c r="P17" s="22">
        <v>34959000</v>
      </c>
      <c r="Q17" s="22">
        <v>80000000</v>
      </c>
    </row>
    <row r="18" spans="1:17" s="1" customFormat="1" ht="18.75" x14ac:dyDescent="0.3">
      <c r="A18" s="25">
        <v>14</v>
      </c>
      <c r="B18" s="9" t="s">
        <v>22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</row>
    <row r="19" spans="1:17" s="1" customFormat="1" ht="18.75" x14ac:dyDescent="0.3">
      <c r="A19" s="28">
        <v>15</v>
      </c>
      <c r="B19" s="9" t="s">
        <v>23</v>
      </c>
      <c r="C19" s="10">
        <f t="shared" si="3"/>
        <v>16</v>
      </c>
      <c r="D19" s="10">
        <f t="shared" si="0"/>
        <v>18</v>
      </c>
      <c r="E19" s="3">
        <f t="shared" si="1"/>
        <v>168153205.86000001</v>
      </c>
      <c r="F19" s="3">
        <f t="shared" si="2"/>
        <v>356096869</v>
      </c>
      <c r="G19" s="3">
        <v>6</v>
      </c>
      <c r="H19" s="3">
        <v>6</v>
      </c>
      <c r="I19" s="3">
        <v>41200000</v>
      </c>
      <c r="J19" s="3">
        <v>81000000</v>
      </c>
      <c r="K19" s="3">
        <f>8+1+1</f>
        <v>10</v>
      </c>
      <c r="L19" s="4">
        <f>10+1+1</f>
        <v>12</v>
      </c>
      <c r="M19" s="3">
        <f>119853205.86+1100000+6000000</f>
        <v>126953205.86</v>
      </c>
      <c r="N19" s="3">
        <f>239296869+20800000+15000000</f>
        <v>275096869</v>
      </c>
      <c r="O19" s="22">
        <v>16</v>
      </c>
      <c r="P19" s="22">
        <v>145153205.86000001</v>
      </c>
      <c r="Q19" s="22">
        <v>316096869</v>
      </c>
    </row>
    <row r="20" spans="1:17" s="1" customFormat="1" ht="19.5" customHeight="1" x14ac:dyDescent="0.3">
      <c r="A20" s="17"/>
      <c r="B20" s="11" t="s">
        <v>1</v>
      </c>
      <c r="C20" s="10">
        <f>G20+K20</f>
        <v>151</v>
      </c>
      <c r="D20" s="10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f>160</f>
        <v>160</v>
      </c>
      <c r="I20" s="3">
        <f>439136398</f>
        <v>439136398</v>
      </c>
      <c r="J20" s="3">
        <f>1187766354.4</f>
        <v>1187766354.4000001</v>
      </c>
      <c r="K20" s="3"/>
      <c r="L20" s="3"/>
      <c r="M20" s="6"/>
      <c r="N20" s="6"/>
      <c r="O20" s="22"/>
      <c r="P20" s="22"/>
      <c r="Q20" s="22"/>
    </row>
    <row r="21" spans="1:17" s="2" customFormat="1" ht="15.75" x14ac:dyDescent="0.25">
      <c r="A21" s="18"/>
      <c r="B21" s="12" t="s">
        <v>2</v>
      </c>
      <c r="C21" s="13">
        <f t="shared" ref="C21:D21" si="4">G21+K21</f>
        <v>679</v>
      </c>
      <c r="D21" s="13">
        <f t="shared" si="4"/>
        <v>726</v>
      </c>
      <c r="E21" s="14">
        <f>I21+M21</f>
        <v>2613696705.46</v>
      </c>
      <c r="F21" s="14">
        <f>J21+N21</f>
        <v>6888714966.329999</v>
      </c>
      <c r="G21" s="15">
        <f t="shared" ref="G21:Q21" si="5">SUM(G5:G20)</f>
        <v>626</v>
      </c>
      <c r="H21" s="15">
        <f t="shared" si="5"/>
        <v>669</v>
      </c>
      <c r="I21" s="15">
        <f t="shared" si="5"/>
        <v>2183413001.8299999</v>
      </c>
      <c r="J21" s="15">
        <f t="shared" si="5"/>
        <v>5925299518.7999992</v>
      </c>
      <c r="K21" s="16">
        <f t="shared" si="5"/>
        <v>53</v>
      </c>
      <c r="L21" s="16">
        <f t="shared" si="5"/>
        <v>57</v>
      </c>
      <c r="M21" s="16">
        <f t="shared" si="5"/>
        <v>430283703.63</v>
      </c>
      <c r="N21" s="16">
        <f t="shared" si="5"/>
        <v>963415447.52999997</v>
      </c>
      <c r="O21" s="23">
        <f t="shared" si="5"/>
        <v>105</v>
      </c>
      <c r="P21" s="23">
        <f t="shared" si="5"/>
        <v>754300572.88</v>
      </c>
      <c r="Q21" s="23">
        <f t="shared" si="5"/>
        <v>1788969297.53</v>
      </c>
    </row>
    <row r="23" spans="1:17" ht="15.75" customHeight="1" x14ac:dyDescent="0.25">
      <c r="E23" s="7"/>
    </row>
    <row r="25" spans="1:17" x14ac:dyDescent="0.25">
      <c r="D25" s="29"/>
      <c r="E25" s="29"/>
      <c r="F25" s="29"/>
      <c r="G25" s="29"/>
      <c r="H25" s="7"/>
      <c r="I25" s="7"/>
      <c r="J25" s="7"/>
      <c r="K25" s="7"/>
    </row>
    <row r="26" spans="1:17" x14ac:dyDescent="0.25">
      <c r="M26" s="7"/>
      <c r="N26" s="7"/>
    </row>
    <row r="27" spans="1:17" x14ac:dyDescent="0.25">
      <c r="L27" s="7"/>
    </row>
    <row r="28" spans="1:17" x14ac:dyDescent="0.25">
      <c r="L28" s="7"/>
    </row>
    <row r="29" spans="1:17" x14ac:dyDescent="0.25">
      <c r="D29" s="29"/>
    </row>
    <row r="30" spans="1:17" x14ac:dyDescent="0.25">
      <c r="D30" s="29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2019-12-04T09:15:05Z</dcterms:modified>
</cp:coreProperties>
</file>