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Стародумова\Рабочая\Отчеты\Алтайский фонд МСП\На сайт(ежемесячно)\2023\на 01.11.2023\"/>
    </mc:Choice>
  </mc:AlternateContent>
  <xr:revisionPtr revIDLastSave="0" documentId="13_ncr:1_{B392AEB4-176C-4669-A2F1-08FE87F8226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поручительства Фонда" sheetId="1" r:id="rId1"/>
  </sheets>
  <definedNames>
    <definedName name="_xlnm.Print_Area" localSheetId="0">'поручительства Фонда'!$A$1:$Q$25</definedName>
  </definedNames>
  <calcPr calcId="191029"/>
</workbook>
</file>

<file path=xl/calcChain.xml><?xml version="1.0" encoding="utf-8"?>
<calcChain xmlns="http://schemas.openxmlformats.org/spreadsheetml/2006/main">
  <c r="N5" i="1" l="1"/>
  <c r="M5" i="1"/>
  <c r="L5" i="1"/>
  <c r="K5" i="1"/>
  <c r="K19" i="1"/>
  <c r="N8" i="1"/>
  <c r="M8" i="1"/>
  <c r="N19" i="1"/>
  <c r="M19" i="1"/>
  <c r="L19" i="1"/>
  <c r="N18" i="1"/>
  <c r="M18" i="1"/>
  <c r="N20" i="1"/>
  <c r="M20" i="1"/>
  <c r="N17" i="1"/>
  <c r="M17" i="1"/>
  <c r="N9" i="1"/>
  <c r="N13" i="1"/>
  <c r="M13" i="1"/>
  <c r="N14" i="1"/>
  <c r="M14" i="1"/>
  <c r="N25" i="1" l="1"/>
  <c r="F23" i="1" l="1"/>
  <c r="E23" i="1"/>
  <c r="D23" i="1"/>
  <c r="C23" i="1"/>
  <c r="C22" i="1" l="1"/>
  <c r="D22" i="1"/>
  <c r="E22" i="1"/>
  <c r="F22" i="1"/>
  <c r="D24" i="1"/>
  <c r="C24" i="1"/>
  <c r="F24" i="1" l="1"/>
  <c r="E24" i="1"/>
  <c r="F21" i="1" l="1"/>
  <c r="E21" i="1"/>
  <c r="D21" i="1"/>
  <c r="C21" i="1"/>
  <c r="K25" i="1" l="1"/>
  <c r="F19" i="1" l="1"/>
  <c r="F20" i="1"/>
  <c r="E19" i="1"/>
  <c r="E20" i="1"/>
  <c r="D19" i="1"/>
  <c r="D20" i="1"/>
  <c r="C19" i="1"/>
  <c r="C20" i="1"/>
  <c r="C6" i="1" l="1"/>
  <c r="C7" i="1"/>
  <c r="C8" i="1"/>
  <c r="C9" i="1"/>
  <c r="C10" i="1"/>
  <c r="C11" i="1"/>
  <c r="C12" i="1"/>
  <c r="C13" i="1"/>
  <c r="C14" i="1"/>
  <c r="C15" i="1"/>
  <c r="C16" i="1"/>
  <c r="C17" i="1"/>
  <c r="C18" i="1"/>
  <c r="C5" i="1"/>
  <c r="G25" i="1" l="1"/>
  <c r="C25" i="1" s="1"/>
  <c r="E6" i="1" l="1"/>
  <c r="E7" i="1"/>
  <c r="E8" i="1"/>
  <c r="E9" i="1"/>
  <c r="E10" i="1"/>
  <c r="E11" i="1"/>
  <c r="E12" i="1"/>
  <c r="E13" i="1"/>
  <c r="E14" i="1"/>
  <c r="E15" i="1"/>
  <c r="E16" i="1"/>
  <c r="E17" i="1"/>
  <c r="E18" i="1"/>
  <c r="F18" i="1" l="1"/>
  <c r="D18" i="1"/>
  <c r="F17" i="1" l="1"/>
  <c r="D17" i="1"/>
  <c r="F16" i="1" l="1"/>
  <c r="D16" i="1"/>
  <c r="F15" i="1" l="1"/>
  <c r="D15" i="1"/>
  <c r="O25" i="1" l="1"/>
  <c r="P25" i="1"/>
  <c r="Q25" i="1"/>
  <c r="F7" i="1" l="1"/>
  <c r="D7" i="1"/>
  <c r="J25" i="1" l="1"/>
  <c r="H25" i="1" l="1"/>
  <c r="I25" i="1" l="1"/>
  <c r="F14" i="1"/>
  <c r="D13" i="1"/>
  <c r="F13" i="1"/>
  <c r="D14" i="1"/>
  <c r="D5" i="1"/>
  <c r="F5" i="1"/>
  <c r="D9" i="1"/>
  <c r="F9" i="1"/>
  <c r="D11" i="1"/>
  <c r="F11" i="1"/>
  <c r="D10" i="1"/>
  <c r="F10" i="1"/>
  <c r="D12" i="1"/>
  <c r="F12" i="1"/>
  <c r="D6" i="1"/>
  <c r="F6" i="1"/>
  <c r="D8" i="1"/>
  <c r="F8" i="1"/>
  <c r="L25" i="1"/>
  <c r="D25" i="1" s="1"/>
  <c r="M25" i="1"/>
  <c r="F25" i="1" l="1"/>
  <c r="E25" i="1"/>
  <c r="E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Shavolin</author>
  </authors>
  <commentList>
    <comment ref="B24" authorId="0" shapeId="0" xr:uid="{00000000-0006-0000-0000-000001000000}">
      <text>
        <r>
          <rPr>
            <sz val="9"/>
            <color indexed="81"/>
            <rFont val="Tahoma"/>
            <family val="2"/>
            <charset val="204"/>
          </rPr>
          <t>+Бинбанк+Тальменка-Банк+ЮниаструмБанк</t>
        </r>
      </text>
    </comment>
  </commentList>
</comments>
</file>

<file path=xl/sharedStrings.xml><?xml version="1.0" encoding="utf-8"?>
<sst xmlns="http://schemas.openxmlformats.org/spreadsheetml/2006/main" count="43" uniqueCount="41">
  <si>
    <t>Бывшие банки-партнеры</t>
  </si>
  <si>
    <t>ИТОГО</t>
  </si>
  <si>
    <t>Объем выданных поручительств (с начала деятельности Фонда), руб.</t>
  </si>
  <si>
    <t>Количество выданных поручительств (с начала деятельности Фонда), шт.</t>
  </si>
  <si>
    <t>№ п/п</t>
  </si>
  <si>
    <t>Сумма поручительств, руб.</t>
  </si>
  <si>
    <t>Сумма кредитов, выданных под поручительства, руб.</t>
  </si>
  <si>
    <t>ПАО Сбербанк</t>
  </si>
  <si>
    <t>АО "Россельхозбанк"</t>
  </si>
  <si>
    <t>ПАО Банк "ФК Открытие"</t>
  </si>
  <si>
    <t>ПАО "Промсвязьбанк"</t>
  </si>
  <si>
    <t>ПАО "АК БАРС" БАНК</t>
  </si>
  <si>
    <t>ТКБ БАНК ПАО</t>
  </si>
  <si>
    <t>Банк "Левобережный" (ПАО)</t>
  </si>
  <si>
    <t>"СИБСОЦБАНК" ООО</t>
  </si>
  <si>
    <t>АО "Банк Акцепт"</t>
  </si>
  <si>
    <t>ООО КБ "Алтайкапиталбанк"</t>
  </si>
  <si>
    <t>АО "МСП Банк"</t>
  </si>
  <si>
    <t>АО "Банк Интеза"</t>
  </si>
  <si>
    <t>АО "АЛЬФА-БАНК"</t>
  </si>
  <si>
    <t>Банк ВТБ (ПАО)</t>
  </si>
  <si>
    <t>Кол-во субъектов получивших поддержку, шт.</t>
  </si>
  <si>
    <t>Количество выданных поручительств, шт.</t>
  </si>
  <si>
    <t>Объем выданных поручительств, руб.</t>
  </si>
  <si>
    <t>Объем выданных кредитов под поручительство Фонда, руб.</t>
  </si>
  <si>
    <t>Кол-во субъектов получивших поддержку
(с начала деятельности Фонда), шт.</t>
  </si>
  <si>
    <t>Объем выданных кредитов под поручительство Фонда
(с начала деятельности Фонда), руб.</t>
  </si>
  <si>
    <t>Кол-во договоров, шт.</t>
  </si>
  <si>
    <t>Кол-во субъектов, шт.</t>
  </si>
  <si>
    <t xml:space="preserve">Объем  выданных поручительств, руб.  </t>
  </si>
  <si>
    <t>Фонд развития Алтайского края</t>
  </si>
  <si>
    <t>Наименование финансовой организации-партнера</t>
  </si>
  <si>
    <t>АО "СМП Банк"</t>
  </si>
  <si>
    <t>МКК ФОНД ФИНАНСИРОВАНИЯ</t>
  </si>
  <si>
    <t>АО АКБ "НОВИКОМБАНК</t>
  </si>
  <si>
    <t>"Азиатско-Тихоокеанский Банк" (АО)</t>
  </si>
  <si>
    <t>2007-2023 гг.</t>
  </si>
  <si>
    <t>2023 г.</t>
  </si>
  <si>
    <t>2007-2022</t>
  </si>
  <si>
    <t>Сведения о поручительствах, предоставленных НО "Алтайский фонд МСП", в разрезе финансовых организаций - партнеров на 01.11.2023</t>
  </si>
  <si>
    <t>Действующие поручительства на 01.11.2023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</si>
</sst>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18"/>
      <color theme="1"/>
      <name val="Times New Roman"/>
      <family val="1"/>
      <charset val="204"/>
    </font>
    <font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1" fillId="0" borderId="0">
      <alignment vertical="center"/>
    </xf>
  </cellStyleXfs>
  <cellXfs count="33">
    <xf numFmtId="0" fontId="0" fillId="0" borderId="0" xfId="0"/>
    <xf numFmtId="0" fontId="8" fillId="2" borderId="1" xfId="0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/>
    </xf>
    <xf numFmtId="3" fontId="8" fillId="2" borderId="1" xfId="0" applyNumberFormat="1" applyFont="1" applyFill="1" applyBorder="1" applyAlignment="1">
      <alignment horizontal="center" vertical="center"/>
    </xf>
    <xf numFmtId="0" fontId="4" fillId="0" borderId="0" xfId="0" applyFont="1"/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wrapText="1"/>
    </xf>
    <xf numFmtId="3" fontId="3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3" fontId="8" fillId="0" borderId="1" xfId="0" applyNumberFormat="1" applyFont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0" fontId="5" fillId="0" borderId="0" xfId="0" applyFont="1"/>
    <xf numFmtId="3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3" fontId="0" fillId="0" borderId="0" xfId="0" applyNumberFormat="1"/>
    <xf numFmtId="4" fontId="0" fillId="0" borderId="0" xfId="0" applyNumberFormat="1"/>
    <xf numFmtId="4" fontId="0" fillId="0" borderId="0" xfId="0" applyNumberFormat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10" fillId="0" borderId="0" xfId="0" applyFont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</cellXfs>
  <cellStyles count="2">
    <cellStyle name="Excel Built-in Normal" xfId="1" xr:uid="{739C1B7D-C161-499C-9975-59462CB365C0}"/>
    <cellStyle name="Обычный" xfId="0" builtinId="0"/>
  </cellStyles>
  <dxfs count="0"/>
  <tableStyles count="0" defaultTableStyle="TableStyleMedium9" defaultPivotStyle="PivotStyleLight16"/>
  <colors>
    <mruColors>
      <color rgb="FF66CCFF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Q36"/>
  <sheetViews>
    <sheetView tabSelected="1" topLeftCell="B1" zoomScale="78" zoomScaleNormal="78" workbookViewId="0">
      <pane xSplit="1" ySplit="4" topLeftCell="C5" activePane="bottomRight" state="frozen"/>
      <selection activeCell="B1" sqref="B1"/>
      <selection pane="topRight" activeCell="C1" sqref="C1"/>
      <selection pane="bottomLeft" activeCell="B5" sqref="B5"/>
      <selection pane="bottomRight" activeCell="P13" sqref="P13"/>
    </sheetView>
  </sheetViews>
  <sheetFormatPr defaultRowHeight="15" x14ac:dyDescent="0.25"/>
  <cols>
    <col min="2" max="2" width="44.28515625" customWidth="1"/>
    <col min="3" max="3" width="19.85546875" customWidth="1"/>
    <col min="4" max="4" width="18.28515625" customWidth="1"/>
    <col min="5" max="5" width="18.42578125" style="21" customWidth="1"/>
    <col min="6" max="6" width="23.140625" style="21" customWidth="1"/>
    <col min="7" max="7" width="18.140625" style="21" hidden="1" customWidth="1"/>
    <col min="8" max="8" width="20" style="21" hidden="1" customWidth="1"/>
    <col min="9" max="9" width="18.7109375" style="21" hidden="1" customWidth="1"/>
    <col min="10" max="10" width="21" style="21" hidden="1" customWidth="1"/>
    <col min="11" max="11" width="19.140625" style="21" customWidth="1"/>
    <col min="12" max="12" width="18.5703125" style="21" customWidth="1"/>
    <col min="13" max="13" width="18.85546875" style="21" customWidth="1"/>
    <col min="14" max="14" width="19.5703125" style="21" customWidth="1"/>
    <col min="15" max="15" width="18" customWidth="1"/>
    <col min="16" max="16" width="19.140625" customWidth="1"/>
    <col min="17" max="17" width="19" customWidth="1"/>
  </cols>
  <sheetData>
    <row r="1" spans="1:17" ht="20.25" customHeight="1" x14ac:dyDescent="0.25">
      <c r="A1" s="26" t="s">
        <v>39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</row>
    <row r="2" spans="1:17" s="4" customFormat="1" ht="15.75" customHeight="1" x14ac:dyDescent="0.25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</row>
    <row r="3" spans="1:17" s="4" customFormat="1" ht="23.25" customHeight="1" x14ac:dyDescent="0.25">
      <c r="A3" s="28" t="s">
        <v>4</v>
      </c>
      <c r="B3" s="29" t="s">
        <v>31</v>
      </c>
      <c r="C3" s="30" t="s">
        <v>36</v>
      </c>
      <c r="D3" s="31"/>
      <c r="E3" s="31"/>
      <c r="F3" s="32"/>
      <c r="G3" s="30" t="s">
        <v>38</v>
      </c>
      <c r="H3" s="31"/>
      <c r="I3" s="31"/>
      <c r="J3" s="32"/>
      <c r="K3" s="30" t="s">
        <v>37</v>
      </c>
      <c r="L3" s="31"/>
      <c r="M3" s="31"/>
      <c r="N3" s="32"/>
      <c r="O3" s="25" t="s">
        <v>40</v>
      </c>
      <c r="P3" s="25"/>
      <c r="Q3" s="25"/>
    </row>
    <row r="4" spans="1:17" s="4" customFormat="1" ht="112.5" customHeight="1" x14ac:dyDescent="0.25">
      <c r="A4" s="28"/>
      <c r="B4" s="29"/>
      <c r="C4" s="6" t="s">
        <v>25</v>
      </c>
      <c r="D4" s="6" t="s">
        <v>3</v>
      </c>
      <c r="E4" s="6" t="s">
        <v>2</v>
      </c>
      <c r="F4" s="6" t="s">
        <v>26</v>
      </c>
      <c r="G4" s="6" t="s">
        <v>21</v>
      </c>
      <c r="H4" s="6" t="s">
        <v>22</v>
      </c>
      <c r="I4" s="6" t="s">
        <v>23</v>
      </c>
      <c r="J4" s="6" t="s">
        <v>24</v>
      </c>
      <c r="K4" s="6" t="s">
        <v>28</v>
      </c>
      <c r="L4" s="6" t="s">
        <v>22</v>
      </c>
      <c r="M4" s="6" t="s">
        <v>29</v>
      </c>
      <c r="N4" s="6" t="s">
        <v>24</v>
      </c>
      <c r="O4" s="1" t="s">
        <v>27</v>
      </c>
      <c r="P4" s="1" t="s">
        <v>5</v>
      </c>
      <c r="Q4" s="1" t="s">
        <v>6</v>
      </c>
    </row>
    <row r="5" spans="1:17" s="4" customFormat="1" ht="18.75" x14ac:dyDescent="0.3">
      <c r="A5" s="5">
        <v>1</v>
      </c>
      <c r="B5" s="7" t="s">
        <v>7</v>
      </c>
      <c r="C5" s="8">
        <f>G5+K5</f>
        <v>532</v>
      </c>
      <c r="D5" s="8">
        <f t="shared" ref="D5:D21" si="0">H5+L5</f>
        <v>594</v>
      </c>
      <c r="E5" s="8">
        <f t="shared" ref="E5:E21" si="1">I5+M5</f>
        <v>2728909942.1300001</v>
      </c>
      <c r="F5" s="8">
        <f t="shared" ref="F5:F21" si="2">J5+N5</f>
        <v>6958520092</v>
      </c>
      <c r="G5" s="8">
        <v>423</v>
      </c>
      <c r="H5" s="8">
        <v>470</v>
      </c>
      <c r="I5" s="9">
        <v>2031454317.1299999</v>
      </c>
      <c r="J5" s="8">
        <v>5291950151</v>
      </c>
      <c r="K5" s="8">
        <f>7+9+16+15+14+11+8+13+10+6</f>
        <v>109</v>
      </c>
      <c r="L5" s="10">
        <f>16+17+16+14+12+10+16+12+11</f>
        <v>124</v>
      </c>
      <c r="M5" s="10">
        <f>30552000+68125000+102602500+35490000+57350000+75945000+87773200+105008225+68239700+66370000</f>
        <v>697455625</v>
      </c>
      <c r="N5" s="10">
        <f>73550000+136250000+227045000+101513977+121100000+175951700+237428000+224583500+145023000+224124764</f>
        <v>1666569941</v>
      </c>
      <c r="O5" s="2">
        <v>262</v>
      </c>
      <c r="P5" s="2">
        <v>1321739083.5</v>
      </c>
      <c r="Q5" s="2">
        <v>3285019050</v>
      </c>
    </row>
    <row r="6" spans="1:17" s="4" customFormat="1" ht="20.25" customHeight="1" x14ac:dyDescent="0.3">
      <c r="A6" s="5">
        <v>2</v>
      </c>
      <c r="B6" s="7" t="s">
        <v>8</v>
      </c>
      <c r="C6" s="8">
        <f t="shared" ref="C6:C21" si="3">G6+K6</f>
        <v>40</v>
      </c>
      <c r="D6" s="8">
        <f t="shared" si="0"/>
        <v>49</v>
      </c>
      <c r="E6" s="8">
        <f t="shared" si="1"/>
        <v>280640340</v>
      </c>
      <c r="F6" s="8">
        <f t="shared" si="2"/>
        <v>851055109</v>
      </c>
      <c r="G6" s="8">
        <v>39</v>
      </c>
      <c r="H6" s="8">
        <v>48</v>
      </c>
      <c r="I6" s="9">
        <v>276940340</v>
      </c>
      <c r="J6" s="8">
        <v>843055109</v>
      </c>
      <c r="K6" s="8">
        <v>1</v>
      </c>
      <c r="L6" s="8">
        <v>1</v>
      </c>
      <c r="M6" s="11">
        <v>3700000</v>
      </c>
      <c r="N6" s="11">
        <v>8000000</v>
      </c>
      <c r="O6" s="2">
        <v>5</v>
      </c>
      <c r="P6" s="2">
        <v>20342500</v>
      </c>
      <c r="Q6" s="2">
        <v>63853216</v>
      </c>
    </row>
    <row r="7" spans="1:17" s="4" customFormat="1" ht="18.75" x14ac:dyDescent="0.3">
      <c r="A7" s="5">
        <v>3</v>
      </c>
      <c r="B7" s="12" t="s">
        <v>9</v>
      </c>
      <c r="C7" s="8">
        <f t="shared" si="3"/>
        <v>29</v>
      </c>
      <c r="D7" s="8">
        <f t="shared" si="0"/>
        <v>32</v>
      </c>
      <c r="E7" s="8">
        <f t="shared" si="1"/>
        <v>180051300</v>
      </c>
      <c r="F7" s="8">
        <f t="shared" si="2"/>
        <v>483599000</v>
      </c>
      <c r="G7" s="8">
        <v>28</v>
      </c>
      <c r="H7" s="8">
        <v>31</v>
      </c>
      <c r="I7" s="9">
        <v>170089000</v>
      </c>
      <c r="J7" s="8">
        <v>465599000</v>
      </c>
      <c r="K7" s="8">
        <v>1</v>
      </c>
      <c r="L7" s="13">
        <v>1</v>
      </c>
      <c r="M7" s="8">
        <v>9962300</v>
      </c>
      <c r="N7" s="8">
        <v>18000000</v>
      </c>
      <c r="O7" s="2">
        <v>4</v>
      </c>
      <c r="P7" s="2">
        <v>23162300</v>
      </c>
      <c r="Q7" s="2">
        <v>52000000</v>
      </c>
    </row>
    <row r="8" spans="1:17" s="4" customFormat="1" ht="18.75" x14ac:dyDescent="0.3">
      <c r="A8" s="5">
        <v>4</v>
      </c>
      <c r="B8" s="12" t="s">
        <v>10</v>
      </c>
      <c r="C8" s="8">
        <f t="shared" si="3"/>
        <v>36</v>
      </c>
      <c r="D8" s="8">
        <f t="shared" si="0"/>
        <v>41</v>
      </c>
      <c r="E8" s="8">
        <f t="shared" si="1"/>
        <v>382994000</v>
      </c>
      <c r="F8" s="8">
        <f t="shared" si="2"/>
        <v>1282500002</v>
      </c>
      <c r="G8" s="8">
        <v>32</v>
      </c>
      <c r="H8" s="8">
        <v>36</v>
      </c>
      <c r="I8" s="9">
        <v>298724000</v>
      </c>
      <c r="J8" s="8">
        <v>1077500002</v>
      </c>
      <c r="K8" s="8">
        <v>4</v>
      </c>
      <c r="L8" s="13">
        <v>5</v>
      </c>
      <c r="M8" s="8">
        <f>42500000+11770000+30000000</f>
        <v>84270000</v>
      </c>
      <c r="N8" s="8">
        <f>85000000+50000000+70000000</f>
        <v>205000000</v>
      </c>
      <c r="O8" s="2">
        <v>11</v>
      </c>
      <c r="P8" s="2">
        <v>160449000</v>
      </c>
      <c r="Q8" s="2">
        <v>515500000</v>
      </c>
    </row>
    <row r="9" spans="1:17" s="4" customFormat="1" ht="18.75" x14ac:dyDescent="0.3">
      <c r="A9" s="5">
        <v>5</v>
      </c>
      <c r="B9" s="7" t="s">
        <v>11</v>
      </c>
      <c r="C9" s="8">
        <f t="shared" si="3"/>
        <v>26</v>
      </c>
      <c r="D9" s="8">
        <f t="shared" si="0"/>
        <v>26</v>
      </c>
      <c r="E9" s="8">
        <f t="shared" si="1"/>
        <v>150045000</v>
      </c>
      <c r="F9" s="8">
        <f t="shared" si="2"/>
        <v>458845000</v>
      </c>
      <c r="G9" s="8">
        <v>24</v>
      </c>
      <c r="H9" s="8">
        <v>24</v>
      </c>
      <c r="I9" s="9">
        <v>120045000</v>
      </c>
      <c r="J9" s="8">
        <v>375095000</v>
      </c>
      <c r="K9" s="8">
        <v>2</v>
      </c>
      <c r="L9" s="10">
        <v>2</v>
      </c>
      <c r="M9" s="10">
        <v>30000000</v>
      </c>
      <c r="N9" s="10">
        <f>73000000+10750000</f>
        <v>83750000</v>
      </c>
      <c r="O9" s="2">
        <v>3</v>
      </c>
      <c r="P9" s="2">
        <v>41400000</v>
      </c>
      <c r="Q9" s="2">
        <v>143750000</v>
      </c>
    </row>
    <row r="10" spans="1:17" s="4" customFormat="1" ht="18.75" x14ac:dyDescent="0.3">
      <c r="A10" s="5">
        <v>6</v>
      </c>
      <c r="B10" s="7" t="s">
        <v>12</v>
      </c>
      <c r="C10" s="8">
        <f t="shared" si="3"/>
        <v>6</v>
      </c>
      <c r="D10" s="8">
        <f t="shared" si="0"/>
        <v>7</v>
      </c>
      <c r="E10" s="8">
        <f t="shared" si="1"/>
        <v>12495834</v>
      </c>
      <c r="F10" s="8">
        <f t="shared" si="2"/>
        <v>30625000</v>
      </c>
      <c r="G10" s="8">
        <v>6</v>
      </c>
      <c r="H10" s="8">
        <v>7</v>
      </c>
      <c r="I10" s="9">
        <v>12495834</v>
      </c>
      <c r="J10" s="8">
        <v>30625000</v>
      </c>
      <c r="K10" s="8"/>
      <c r="L10" s="8"/>
      <c r="M10" s="10"/>
      <c r="N10" s="10"/>
      <c r="O10" s="2"/>
      <c r="P10" s="2"/>
      <c r="Q10" s="2"/>
    </row>
    <row r="11" spans="1:17" s="4" customFormat="1" ht="18.75" x14ac:dyDescent="0.3">
      <c r="A11" s="5">
        <v>7</v>
      </c>
      <c r="B11" s="7" t="s">
        <v>13</v>
      </c>
      <c r="C11" s="8">
        <f t="shared" si="3"/>
        <v>21</v>
      </c>
      <c r="D11" s="8">
        <f t="shared" si="0"/>
        <v>24</v>
      </c>
      <c r="E11" s="8">
        <f t="shared" si="1"/>
        <v>147585000</v>
      </c>
      <c r="F11" s="8">
        <f t="shared" si="2"/>
        <v>429782800</v>
      </c>
      <c r="G11" s="8">
        <v>21</v>
      </c>
      <c r="H11" s="8">
        <v>24</v>
      </c>
      <c r="I11" s="9">
        <v>147585000</v>
      </c>
      <c r="J11" s="8">
        <v>429782800</v>
      </c>
      <c r="K11" s="8"/>
      <c r="L11" s="10"/>
      <c r="M11" s="10"/>
      <c r="N11" s="10"/>
      <c r="O11" s="2">
        <v>2</v>
      </c>
      <c r="P11" s="2">
        <v>28500000</v>
      </c>
      <c r="Q11" s="2">
        <v>67000000</v>
      </c>
    </row>
    <row r="12" spans="1:17" s="4" customFormat="1" ht="18.75" x14ac:dyDescent="0.3">
      <c r="A12" s="5">
        <v>8</v>
      </c>
      <c r="B12" s="7" t="s">
        <v>15</v>
      </c>
      <c r="C12" s="8">
        <f t="shared" si="3"/>
        <v>5</v>
      </c>
      <c r="D12" s="8">
        <f t="shared" si="0"/>
        <v>6</v>
      </c>
      <c r="E12" s="8">
        <f t="shared" si="1"/>
        <v>8320919</v>
      </c>
      <c r="F12" s="8">
        <f t="shared" si="2"/>
        <v>20581838</v>
      </c>
      <c r="G12" s="8">
        <v>4</v>
      </c>
      <c r="H12" s="8">
        <v>5</v>
      </c>
      <c r="I12" s="9">
        <v>8020919</v>
      </c>
      <c r="J12" s="8">
        <v>17441838</v>
      </c>
      <c r="K12" s="8">
        <v>1</v>
      </c>
      <c r="L12" s="10">
        <v>1</v>
      </c>
      <c r="M12" s="10">
        <v>300000</v>
      </c>
      <c r="N12" s="10">
        <v>3140000</v>
      </c>
      <c r="O12" s="2">
        <v>1</v>
      </c>
      <c r="P12" s="2">
        <v>300000</v>
      </c>
      <c r="Q12" s="2">
        <v>3140000</v>
      </c>
    </row>
    <row r="13" spans="1:17" s="4" customFormat="1" ht="18.75" x14ac:dyDescent="0.3">
      <c r="A13" s="5">
        <v>9</v>
      </c>
      <c r="B13" s="7" t="s">
        <v>14</v>
      </c>
      <c r="C13" s="8">
        <f t="shared" si="3"/>
        <v>137</v>
      </c>
      <c r="D13" s="8">
        <f t="shared" si="0"/>
        <v>148</v>
      </c>
      <c r="E13" s="8">
        <f t="shared" si="1"/>
        <v>678921666.26999998</v>
      </c>
      <c r="F13" s="8">
        <f t="shared" si="2"/>
        <v>1669233043.53</v>
      </c>
      <c r="G13" s="8">
        <v>131</v>
      </c>
      <c r="H13" s="8">
        <v>141</v>
      </c>
      <c r="I13" s="9">
        <v>627421666.26999998</v>
      </c>
      <c r="J13" s="8">
        <v>1520733043.53</v>
      </c>
      <c r="K13" s="8">
        <v>6</v>
      </c>
      <c r="L13" s="10">
        <v>7</v>
      </c>
      <c r="M13" s="10">
        <f>3000000+3000000+4000000+34500000+7000000</f>
        <v>51500000</v>
      </c>
      <c r="N13" s="10">
        <f>13000000+4500000+8000000+98000000+25000000</f>
        <v>148500000</v>
      </c>
      <c r="O13" s="2">
        <v>11</v>
      </c>
      <c r="P13" s="2">
        <v>97592167.269999996</v>
      </c>
      <c r="Q13" s="2">
        <v>250761881.53</v>
      </c>
    </row>
    <row r="14" spans="1:17" s="4" customFormat="1" ht="18.75" x14ac:dyDescent="0.3">
      <c r="A14" s="5">
        <v>10</v>
      </c>
      <c r="B14" s="7" t="s">
        <v>16</v>
      </c>
      <c r="C14" s="8">
        <f t="shared" si="3"/>
        <v>49</v>
      </c>
      <c r="D14" s="8">
        <f t="shared" si="0"/>
        <v>49</v>
      </c>
      <c r="E14" s="8">
        <f t="shared" si="1"/>
        <v>84310000</v>
      </c>
      <c r="F14" s="8">
        <f t="shared" si="2"/>
        <v>185700000</v>
      </c>
      <c r="G14" s="8">
        <v>47</v>
      </c>
      <c r="H14" s="8">
        <v>47</v>
      </c>
      <c r="I14" s="9">
        <v>66810000</v>
      </c>
      <c r="J14" s="8">
        <v>150700000</v>
      </c>
      <c r="K14" s="8">
        <v>2</v>
      </c>
      <c r="L14" s="10">
        <v>2</v>
      </c>
      <c r="M14" s="8">
        <f>7500000+10000000</f>
        <v>17500000</v>
      </c>
      <c r="N14" s="8">
        <f>15000000+20000000</f>
        <v>35000000</v>
      </c>
      <c r="O14" s="2">
        <v>2</v>
      </c>
      <c r="P14" s="2">
        <v>17500000</v>
      </c>
      <c r="Q14" s="2">
        <v>35000000</v>
      </c>
    </row>
    <row r="15" spans="1:17" s="4" customFormat="1" ht="18.75" x14ac:dyDescent="0.3">
      <c r="A15" s="5">
        <v>11</v>
      </c>
      <c r="B15" s="7" t="s">
        <v>17</v>
      </c>
      <c r="C15" s="8">
        <f t="shared" si="3"/>
        <v>1</v>
      </c>
      <c r="D15" s="8">
        <f t="shared" si="0"/>
        <v>1</v>
      </c>
      <c r="E15" s="8">
        <f t="shared" si="1"/>
        <v>6000000</v>
      </c>
      <c r="F15" s="8">
        <f t="shared" si="2"/>
        <v>10000000</v>
      </c>
      <c r="G15" s="8">
        <v>1</v>
      </c>
      <c r="H15" s="8">
        <v>1</v>
      </c>
      <c r="I15" s="9">
        <v>6000000</v>
      </c>
      <c r="J15" s="8">
        <v>10000000</v>
      </c>
      <c r="K15" s="8"/>
      <c r="L15" s="10"/>
      <c r="M15" s="8"/>
      <c r="N15" s="8"/>
      <c r="O15" s="2"/>
      <c r="P15" s="2"/>
      <c r="Q15" s="2"/>
    </row>
    <row r="16" spans="1:17" s="4" customFormat="1" ht="18.75" x14ac:dyDescent="0.3">
      <c r="A16" s="5">
        <v>12</v>
      </c>
      <c r="B16" s="7" t="s">
        <v>18</v>
      </c>
      <c r="C16" s="8">
        <f t="shared" si="3"/>
        <v>22</v>
      </c>
      <c r="D16" s="8">
        <f t="shared" si="0"/>
        <v>32</v>
      </c>
      <c r="E16" s="8">
        <f t="shared" si="1"/>
        <v>165100135.80000001</v>
      </c>
      <c r="F16" s="8">
        <f t="shared" si="2"/>
        <v>590290499</v>
      </c>
      <c r="G16" s="8">
        <v>22</v>
      </c>
      <c r="H16" s="8">
        <v>32</v>
      </c>
      <c r="I16" s="9">
        <v>165100135.80000001</v>
      </c>
      <c r="J16" s="8">
        <v>590290499</v>
      </c>
      <c r="K16" s="8"/>
      <c r="L16" s="10"/>
      <c r="M16" s="8"/>
      <c r="N16" s="8"/>
      <c r="O16" s="2">
        <v>5</v>
      </c>
      <c r="P16" s="2">
        <v>26170000</v>
      </c>
      <c r="Q16" s="2">
        <v>62480000</v>
      </c>
    </row>
    <row r="17" spans="1:17" s="4" customFormat="1" ht="18.75" x14ac:dyDescent="0.3">
      <c r="A17" s="5">
        <v>13</v>
      </c>
      <c r="B17" s="7" t="s">
        <v>19</v>
      </c>
      <c r="C17" s="8">
        <f t="shared" si="3"/>
        <v>7</v>
      </c>
      <c r="D17" s="8">
        <f t="shared" si="0"/>
        <v>7</v>
      </c>
      <c r="E17" s="8">
        <f t="shared" si="1"/>
        <v>83686800</v>
      </c>
      <c r="F17" s="8">
        <f t="shared" si="2"/>
        <v>227443000</v>
      </c>
      <c r="G17" s="8">
        <v>2</v>
      </c>
      <c r="H17" s="8">
        <v>2</v>
      </c>
      <c r="I17" s="9">
        <v>25500000</v>
      </c>
      <c r="J17" s="8">
        <v>81000000</v>
      </c>
      <c r="K17" s="8">
        <v>5</v>
      </c>
      <c r="L17" s="10">
        <v>5</v>
      </c>
      <c r="M17" s="8">
        <f>11568800+18000000+6610000+22008000</f>
        <v>58186800</v>
      </c>
      <c r="N17" s="8">
        <f>17000000+70000000+9443000+50000000</f>
        <v>146443000</v>
      </c>
      <c r="O17" s="2">
        <v>6</v>
      </c>
      <c r="P17" s="2">
        <v>73686800</v>
      </c>
      <c r="Q17" s="2">
        <v>177443000</v>
      </c>
    </row>
    <row r="18" spans="1:17" s="4" customFormat="1" ht="18.75" x14ac:dyDescent="0.3">
      <c r="A18" s="5">
        <v>14</v>
      </c>
      <c r="B18" s="7" t="s">
        <v>20</v>
      </c>
      <c r="C18" s="8">
        <f t="shared" si="3"/>
        <v>62</v>
      </c>
      <c r="D18" s="8">
        <f t="shared" si="0"/>
        <v>67</v>
      </c>
      <c r="E18" s="8">
        <f t="shared" si="1"/>
        <v>790565605.86000001</v>
      </c>
      <c r="F18" s="8">
        <f t="shared" si="2"/>
        <v>2286865869</v>
      </c>
      <c r="G18" s="8">
        <v>37</v>
      </c>
      <c r="H18" s="8">
        <v>42</v>
      </c>
      <c r="I18" s="9">
        <v>386080205.86000001</v>
      </c>
      <c r="J18" s="8">
        <v>1099246869</v>
      </c>
      <c r="K18" s="8">
        <v>25</v>
      </c>
      <c r="L18" s="10">
        <v>25</v>
      </c>
      <c r="M18" s="8">
        <f>41700000+31018500+28236000+56966000+26700000+85119900+43500000+91245000</f>
        <v>404485400</v>
      </c>
      <c r="N18" s="8">
        <f>104100000+100000000+70880000+209389000+89000000+296500000+103750000+214000000</f>
        <v>1187619000</v>
      </c>
      <c r="O18" s="2">
        <v>45</v>
      </c>
      <c r="P18" s="2">
        <v>599321300</v>
      </c>
      <c r="Q18" s="2">
        <v>1779569000</v>
      </c>
    </row>
    <row r="19" spans="1:17" s="4" customFormat="1" ht="20.25" customHeight="1" x14ac:dyDescent="0.3">
      <c r="A19" s="5">
        <v>15</v>
      </c>
      <c r="B19" s="7" t="s">
        <v>33</v>
      </c>
      <c r="C19" s="8">
        <f t="shared" si="3"/>
        <v>115</v>
      </c>
      <c r="D19" s="8">
        <f t="shared" si="0"/>
        <v>118</v>
      </c>
      <c r="E19" s="8">
        <f t="shared" si="1"/>
        <v>149355682</v>
      </c>
      <c r="F19" s="8">
        <f t="shared" si="2"/>
        <v>528502006</v>
      </c>
      <c r="G19" s="8">
        <v>84</v>
      </c>
      <c r="H19" s="8">
        <v>86</v>
      </c>
      <c r="I19" s="9">
        <v>98904932</v>
      </c>
      <c r="J19" s="8">
        <v>359000006</v>
      </c>
      <c r="K19" s="8">
        <f>26+5</f>
        <v>31</v>
      </c>
      <c r="L19" s="10">
        <f>27+5</f>
        <v>32</v>
      </c>
      <c r="M19" s="8">
        <f>2157000+300000+5487500+13981000+7598750+5122000+8489000+4480000+2835500</f>
        <v>50450750</v>
      </c>
      <c r="N19" s="8">
        <f>8600000+1000000+13370000+50184000+29310000+22312000+23200000+9380000+12146000</f>
        <v>169502000</v>
      </c>
      <c r="O19" s="2">
        <v>77</v>
      </c>
      <c r="P19" s="2">
        <v>128487812</v>
      </c>
      <c r="Q19" s="2">
        <v>411379016</v>
      </c>
    </row>
    <row r="20" spans="1:17" s="4" customFormat="1" ht="20.25" customHeight="1" x14ac:dyDescent="0.3">
      <c r="A20" s="5">
        <v>16</v>
      </c>
      <c r="B20" s="7" t="s">
        <v>30</v>
      </c>
      <c r="C20" s="8">
        <f t="shared" si="3"/>
        <v>4</v>
      </c>
      <c r="D20" s="8">
        <f t="shared" si="0"/>
        <v>7</v>
      </c>
      <c r="E20" s="8">
        <f t="shared" si="1"/>
        <v>57941041.670000002</v>
      </c>
      <c r="F20" s="8">
        <f t="shared" si="2"/>
        <v>118991960.63</v>
      </c>
      <c r="G20" s="8">
        <v>2</v>
      </c>
      <c r="H20" s="8">
        <v>4</v>
      </c>
      <c r="I20" s="9">
        <v>45470000</v>
      </c>
      <c r="J20" s="8">
        <v>87475960.629999995</v>
      </c>
      <c r="K20" s="8">
        <v>2</v>
      </c>
      <c r="L20" s="10">
        <v>3</v>
      </c>
      <c r="M20" s="8">
        <f>931041.67+7900000+3640000</f>
        <v>12471041.67</v>
      </c>
      <c r="N20" s="8">
        <f>15000000+11316000+5200000</f>
        <v>31516000</v>
      </c>
      <c r="O20" s="2">
        <v>7</v>
      </c>
      <c r="P20" s="2">
        <v>57941041.670000002</v>
      </c>
      <c r="Q20" s="2">
        <v>118991960.63</v>
      </c>
    </row>
    <row r="21" spans="1:17" s="4" customFormat="1" ht="20.25" customHeight="1" x14ac:dyDescent="0.3">
      <c r="A21" s="5">
        <v>17</v>
      </c>
      <c r="B21" s="7" t="s">
        <v>32</v>
      </c>
      <c r="C21" s="8">
        <f t="shared" si="3"/>
        <v>1</v>
      </c>
      <c r="D21" s="8">
        <f t="shared" si="0"/>
        <v>1</v>
      </c>
      <c r="E21" s="8">
        <f t="shared" si="1"/>
        <v>2800000</v>
      </c>
      <c r="F21" s="8">
        <f t="shared" si="2"/>
        <v>35000000</v>
      </c>
      <c r="G21" s="8">
        <v>1</v>
      </c>
      <c r="H21" s="8">
        <v>1</v>
      </c>
      <c r="I21" s="9">
        <v>2800000</v>
      </c>
      <c r="J21" s="8">
        <v>35000000</v>
      </c>
      <c r="K21" s="8"/>
      <c r="L21" s="10"/>
      <c r="M21" s="8"/>
      <c r="N21" s="8"/>
      <c r="O21" s="2"/>
      <c r="P21" s="2"/>
      <c r="Q21" s="2"/>
    </row>
    <row r="22" spans="1:17" s="4" customFormat="1" ht="20.25" customHeight="1" x14ac:dyDescent="0.3">
      <c r="A22" s="5">
        <v>18</v>
      </c>
      <c r="B22" s="7" t="s">
        <v>34</v>
      </c>
      <c r="C22" s="8">
        <f t="shared" ref="C22:C23" si="4">G22+K22</f>
        <v>0</v>
      </c>
      <c r="D22" s="8">
        <f t="shared" ref="D22:D23" si="5">H22+L22</f>
        <v>0</v>
      </c>
      <c r="E22" s="8">
        <f t="shared" ref="E22:E23" si="6">I22+M22</f>
        <v>0</v>
      </c>
      <c r="F22" s="8">
        <f t="shared" ref="F22:F23" si="7">J22+N22</f>
        <v>0</v>
      </c>
      <c r="G22" s="8">
        <v>0</v>
      </c>
      <c r="H22" s="8">
        <v>0</v>
      </c>
      <c r="I22" s="9">
        <v>0</v>
      </c>
      <c r="J22" s="8">
        <v>0</v>
      </c>
      <c r="K22" s="8"/>
      <c r="L22" s="10"/>
      <c r="M22" s="8"/>
      <c r="N22" s="8"/>
      <c r="O22" s="2"/>
      <c r="P22" s="2"/>
      <c r="Q22" s="2"/>
    </row>
    <row r="23" spans="1:17" s="4" customFormat="1" ht="20.25" customHeight="1" x14ac:dyDescent="0.3">
      <c r="A23" s="5">
        <v>19</v>
      </c>
      <c r="B23" s="7" t="s">
        <v>35</v>
      </c>
      <c r="C23" s="8">
        <f t="shared" si="4"/>
        <v>1</v>
      </c>
      <c r="D23" s="8">
        <f t="shared" si="5"/>
        <v>1</v>
      </c>
      <c r="E23" s="8">
        <f t="shared" si="6"/>
        <v>10000000</v>
      </c>
      <c r="F23" s="8">
        <f t="shared" si="7"/>
        <v>20000000</v>
      </c>
      <c r="G23" s="8">
        <v>1</v>
      </c>
      <c r="H23" s="8">
        <v>1</v>
      </c>
      <c r="I23" s="9">
        <v>10000000</v>
      </c>
      <c r="J23" s="8">
        <v>20000000</v>
      </c>
      <c r="K23" s="8"/>
      <c r="L23" s="10"/>
      <c r="M23" s="8"/>
      <c r="N23" s="8"/>
      <c r="O23" s="2"/>
      <c r="P23" s="2"/>
      <c r="Q23" s="2"/>
    </row>
    <row r="24" spans="1:17" s="4" customFormat="1" ht="19.5" customHeight="1" x14ac:dyDescent="0.3">
      <c r="A24" s="5"/>
      <c r="B24" s="12" t="s">
        <v>0</v>
      </c>
      <c r="C24" s="8">
        <f>(G24+K24)</f>
        <v>170</v>
      </c>
      <c r="D24" s="8">
        <f>(H24+L24)</f>
        <v>180</v>
      </c>
      <c r="E24" s="8">
        <f>(I24+M24)</f>
        <v>518056398</v>
      </c>
      <c r="F24" s="8">
        <f>(J24+N24)</f>
        <v>1383366354.4000001</v>
      </c>
      <c r="G24" s="8">
        <v>170</v>
      </c>
      <c r="H24" s="8">
        <v>180</v>
      </c>
      <c r="I24" s="9">
        <v>518056398</v>
      </c>
      <c r="J24" s="8">
        <v>1383366354.4000001</v>
      </c>
      <c r="K24" s="8"/>
      <c r="L24" s="8"/>
      <c r="M24" s="8"/>
      <c r="N24" s="8"/>
      <c r="O24" s="2"/>
      <c r="P24" s="2"/>
      <c r="Q24" s="2"/>
    </row>
    <row r="25" spans="1:17" s="19" customFormat="1" ht="15.75" x14ac:dyDescent="0.25">
      <c r="A25" s="14"/>
      <c r="B25" s="15" t="s">
        <v>1</v>
      </c>
      <c r="C25" s="16">
        <f>G25+K25</f>
        <v>1264</v>
      </c>
      <c r="D25" s="16">
        <f t="shared" ref="D25" si="8">H25+L25</f>
        <v>1390</v>
      </c>
      <c r="E25" s="16">
        <f>I25+M25</f>
        <v>6437779664.7300005</v>
      </c>
      <c r="F25" s="16">
        <f>J25+N25</f>
        <v>17570901573.559998</v>
      </c>
      <c r="G25" s="17">
        <f t="shared" ref="G25:Q25" si="9">SUM(G5:G24)</f>
        <v>1075</v>
      </c>
      <c r="H25" s="17">
        <f t="shared" si="9"/>
        <v>1182</v>
      </c>
      <c r="I25" s="17">
        <f t="shared" si="9"/>
        <v>5017497748.0600004</v>
      </c>
      <c r="J25" s="17">
        <f t="shared" si="9"/>
        <v>13867861632.559999</v>
      </c>
      <c r="K25" s="18">
        <f>SUM(K5:K24)</f>
        <v>189</v>
      </c>
      <c r="L25" s="18">
        <f t="shared" si="9"/>
        <v>208</v>
      </c>
      <c r="M25" s="18">
        <f t="shared" si="9"/>
        <v>1420281916.6700001</v>
      </c>
      <c r="N25" s="18">
        <f t="shared" si="9"/>
        <v>3703039941</v>
      </c>
      <c r="O25" s="3">
        <f t="shared" si="9"/>
        <v>441</v>
      </c>
      <c r="P25" s="3">
        <f t="shared" si="9"/>
        <v>2596592004.4400001</v>
      </c>
      <c r="Q25" s="3">
        <f t="shared" si="9"/>
        <v>6965887124.1599998</v>
      </c>
    </row>
    <row r="27" spans="1:17" ht="15.75" customHeight="1" x14ac:dyDescent="0.25">
      <c r="E27" s="20"/>
      <c r="L27" s="20"/>
      <c r="N27" s="20"/>
    </row>
    <row r="28" spans="1:17" x14ac:dyDescent="0.25">
      <c r="D28" s="22"/>
      <c r="F28" s="20"/>
      <c r="L28" s="20"/>
      <c r="M28" s="20"/>
      <c r="N28" s="20"/>
    </row>
    <row r="29" spans="1:17" x14ac:dyDescent="0.25">
      <c r="D29" s="22"/>
      <c r="E29" s="23"/>
      <c r="F29" s="22"/>
      <c r="G29" s="22"/>
      <c r="H29" s="20"/>
      <c r="I29" s="20"/>
      <c r="J29" s="20"/>
      <c r="K29" s="20"/>
      <c r="L29" s="24"/>
      <c r="M29" s="20"/>
      <c r="N29" s="20"/>
      <c r="O29" s="22"/>
      <c r="P29" s="22"/>
      <c r="Q29" s="22"/>
    </row>
    <row r="30" spans="1:17" x14ac:dyDescent="0.25">
      <c r="D30" s="22"/>
      <c r="K30" s="20"/>
      <c r="L30" s="20"/>
      <c r="M30" s="20"/>
      <c r="N30" s="20"/>
      <c r="O30" s="22"/>
      <c r="P30" s="22"/>
    </row>
    <row r="31" spans="1:17" x14ac:dyDescent="0.25">
      <c r="D31" s="22"/>
      <c r="E31" s="20"/>
      <c r="K31" s="20"/>
      <c r="L31" s="20"/>
      <c r="M31" s="20"/>
    </row>
    <row r="32" spans="1:17" x14ac:dyDescent="0.25">
      <c r="L32" s="20"/>
      <c r="M32" s="20"/>
    </row>
    <row r="33" spans="4:12" x14ac:dyDescent="0.25">
      <c r="D33" s="22"/>
      <c r="K33" s="20"/>
      <c r="L33" s="20"/>
    </row>
    <row r="34" spans="4:12" x14ac:dyDescent="0.25">
      <c r="D34" s="22"/>
    </row>
    <row r="35" spans="4:12" x14ac:dyDescent="0.25">
      <c r="D35" s="22"/>
    </row>
    <row r="36" spans="4:12" x14ac:dyDescent="0.25">
      <c r="D36" s="22"/>
    </row>
  </sheetData>
  <mergeCells count="7">
    <mergeCell ref="O3:Q3"/>
    <mergeCell ref="A1:Q2"/>
    <mergeCell ref="A3:A4"/>
    <mergeCell ref="B3:B4"/>
    <mergeCell ref="K3:N3"/>
    <mergeCell ref="C3:F3"/>
    <mergeCell ref="G3:J3"/>
  </mergeCells>
  <pageMargins left="3.937007874015748E-2" right="3.937007874015748E-2" top="1.0236220472440944" bottom="3.937007874015748E-2" header="0.31496062992125984" footer="0.31496062992125984"/>
  <pageSetup paperSize="9" scale="56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поручительства Фонда</vt:lpstr>
      <vt:lpstr>'поручительства Фонда'!Область_печати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Procenko</dc:creator>
  <cp:lastModifiedBy>gl_econ</cp:lastModifiedBy>
  <cp:lastPrinted>2020-12-21T09:27:17Z</cp:lastPrinted>
  <dcterms:created xsi:type="dcterms:W3CDTF">2012-01-25T08:03:53Z</dcterms:created>
  <dcterms:modified xsi:type="dcterms:W3CDTF">2023-11-03T07:38:55Z</dcterms:modified>
</cp:coreProperties>
</file>