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19\на 01.07.2019\"/>
    </mc:Choice>
  </mc:AlternateContent>
  <bookViews>
    <workbookView xWindow="0" yWindow="0" windowWidth="20490" windowHeight="7755"/>
  </bookViews>
  <sheets>
    <sheet name="поручительства Фонда" sheetId="1" r:id="rId1"/>
  </sheets>
  <definedNames>
    <definedName name="_xlnm.Print_Area" localSheetId="0">'поручительства Фонда'!$A$1:$Q$21</definedName>
  </definedNames>
  <calcPr calcId="152511"/>
</workbook>
</file>

<file path=xl/calcChain.xml><?xml version="1.0" encoding="utf-8"?>
<calcChain xmlns="http://schemas.openxmlformats.org/spreadsheetml/2006/main">
  <c r="N19" i="1" l="1"/>
  <c r="M19" i="1"/>
  <c r="L19" i="1"/>
  <c r="K19" i="1"/>
  <c r="N13" i="1"/>
  <c r="M13" i="1"/>
  <c r="L13" i="1"/>
  <c r="K13" i="1"/>
  <c r="N5" i="1" l="1"/>
  <c r="M5" i="1"/>
  <c r="L5" i="1"/>
  <c r="K5" i="1"/>
  <c r="C20" i="1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K21" i="1"/>
  <c r="C21" i="1" s="1"/>
  <c r="G21" i="1" l="1"/>
  <c r="J20" i="1" l="1"/>
  <c r="I20" i="1"/>
  <c r="H20" i="1"/>
  <c r="J7" i="1"/>
  <c r="I7" i="1"/>
  <c r="H7" i="1"/>
  <c r="F20" i="1" l="1"/>
  <c r="D20" i="1"/>
  <c r="E2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19" i="1" l="1"/>
  <c r="D19" i="1"/>
  <c r="F18" i="1" l="1"/>
  <c r="D18" i="1"/>
  <c r="F17" i="1" l="1"/>
  <c r="D17" i="1"/>
  <c r="F16" i="1" l="1"/>
  <c r="D16" i="1"/>
  <c r="O21" i="1" l="1"/>
  <c r="P21" i="1"/>
  <c r="Q21" i="1"/>
  <c r="F7" i="1" l="1"/>
  <c r="D7" i="1"/>
  <c r="J21" i="1" l="1"/>
  <c r="H21" i="1" l="1"/>
  <c r="I21" i="1" l="1"/>
  <c r="F14" i="1"/>
  <c r="F15" i="1"/>
  <c r="D13" i="1"/>
  <c r="F13" i="1"/>
  <c r="D14" i="1"/>
  <c r="D15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1" i="1"/>
  <c r="D21" i="1" s="1"/>
  <c r="N21" i="1"/>
  <c r="F21" i="1" s="1"/>
  <c r="M21" i="1"/>
  <c r="E21" i="1" l="1"/>
  <c r="E5" i="1"/>
</calcChain>
</file>

<file path=xl/comments1.xml><?xml version="1.0" encoding="utf-8"?>
<comments xmlns="http://schemas.openxmlformats.org/spreadsheetml/2006/main">
  <authors>
    <author>Shavolin</author>
  </authors>
  <commentLis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<sst xmlns="http://schemas.openxmlformats.org/spreadsheetml/2006/main" count="38" uniqueCount="38">
  <si>
    <t>Наименование банка-партнера</t>
  </si>
  <si>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</si>
  <si>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</si>
  <si>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</si>
  <si>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</si>
  <si>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</si>
  <si>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</si>
  <si>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</si>
  <si>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2007-2018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</si>
  <si>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</si>
  <si>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</si>
  <si>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</si>
  <si>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</si>
  <si>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</si>
  <si>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</si>
  <si>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</si>
  <si>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</si>
  <si>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</si>
  <si>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</si>
  <si>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</si>
  <si>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</si>
  <si>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</si>
  <si>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</si>
  <si>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</si>
  <si>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2007-2019</t>
  </si>
  <si>
    <t>Количество выданных поручительств с начала 2019г., шт.</t>
  </si>
  <si>
    <t xml:space="preserve">Обьем  выданных поручительств с начала 2019г., руб.  </t>
  </si>
  <si>
    <t>Объем выданных кредитов под поручительство Фонда с начала 2019г., руб.</t>
  </si>
  <si>
    <t>Кол-во субъектов получивших поддержку в 2019г., шт.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</si>
  <si>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</si>
  <si>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</si>
  <si>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</si>
  <si>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</si>
  <si>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</si>
  <si>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</si>
  <si>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Сведения о поручительствах, предоставленных НО "Алтайский фонд МСП", в разрезе банков-партнеров на 01.07.2019 г.</t>
  </si>
  <si>
    <t>Действующие поручительства на 01.07.2019</t>
  </si>
  <si>
    <t>Кол-во договоров,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</si>
</sst>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="75" zoomScaleNormal="75" workbookViewId="0">
      <selection activeCell="O5" sqref="O5"/>
    </sheetView>
  </sheetViews>
  <sheetFormatPr defaultRowHeight="15" x14ac:dyDescent="0.25"/>
  <cols>
    <col min="2" max="2" width="37.85546875" customWidth="1"/>
    <col min="3" max="3" width="19.85546875" customWidth="1"/>
    <col min="4" max="4" width="18.28515625" customWidth="1"/>
    <col min="5" max="5" width="18.42578125" style="9" customWidth="1"/>
    <col min="6" max="6" width="23.140625" style="9" customWidth="1"/>
    <col min="7" max="7" width="18.140625" style="9" hidden="1" customWidth="1"/>
    <col min="8" max="8" width="20" style="9" hidden="1" customWidth="1"/>
    <col min="9" max="9" width="18.7109375" style="9" hidden="1" customWidth="1"/>
    <col min="10" max="10" width="21" style="9" hidden="1" customWidth="1"/>
    <col min="11" max="11" width="19.140625" style="9" customWidth="1"/>
    <col min="12" max="12" width="16.85546875" style="9" customWidth="1"/>
    <col min="13" max="13" width="17.28515625" style="9" customWidth="1"/>
    <col min="14" max="14" width="19.5703125" style="9" customWidth="1"/>
    <col min="15" max="15" width="18" customWidth="1"/>
    <col min="16" max="16" width="19.140625" customWidth="1"/>
    <col min="17" max="17" width="19" customWidth="1"/>
  </cols>
  <sheetData>
    <row r="1" spans="1:17" ht="34.5" customHeight="1" x14ac:dyDescent="0.2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1" customFormat="1" ht="23.25" customHeight="1" x14ac:dyDescent="0.25">
      <c r="A3" s="33" t="s">
        <v>5</v>
      </c>
      <c r="B3" s="34" t="s">
        <v>0</v>
      </c>
      <c r="C3" s="38" t="s">
        <v>24</v>
      </c>
      <c r="D3" s="39"/>
      <c r="E3" s="39"/>
      <c r="F3" s="40"/>
      <c r="G3" s="35" t="s">
        <v>8</v>
      </c>
      <c r="H3" s="36"/>
      <c r="I3" s="36"/>
      <c r="J3" s="37"/>
      <c r="K3" s="35">
        <v>2019</v>
      </c>
      <c r="L3" s="36"/>
      <c r="M3" s="36"/>
      <c r="N3" s="37"/>
      <c r="O3" s="41" t="s">
        <v>36</v>
      </c>
      <c r="P3" s="41"/>
      <c r="Q3" s="41"/>
    </row>
    <row r="4" spans="1:17" s="1" customFormat="1" ht="125.25" customHeight="1" x14ac:dyDescent="0.25">
      <c r="A4" s="33"/>
      <c r="B4" s="34"/>
      <c r="C4" s="20" t="s">
        <v>33</v>
      </c>
      <c r="D4" s="21" t="s">
        <v>4</v>
      </c>
      <c r="E4" s="20" t="s">
        <v>3</v>
      </c>
      <c r="F4" s="20" t="s">
        <v>34</v>
      </c>
      <c r="G4" s="20" t="s">
        <v>29</v>
      </c>
      <c r="H4" s="20" t="s">
        <v>30</v>
      </c>
      <c r="I4" s="20" t="s">
        <v>31</v>
      </c>
      <c r="J4" s="20" t="s">
        <v>32</v>
      </c>
      <c r="K4" s="20" t="s">
        <v>28</v>
      </c>
      <c r="L4" s="20" t="s">
        <v>25</v>
      </c>
      <c r="M4" s="20" t="s">
        <v>26</v>
      </c>
      <c r="N4" s="20" t="s">
        <v>27</v>
      </c>
      <c r="O4" s="22" t="s">
        <v>37</v>
      </c>
      <c r="P4" s="22" t="s">
        <v>6</v>
      </c>
      <c r="Q4" s="22" t="s">
        <v>7</v>
      </c>
    </row>
    <row r="5" spans="1:17" s="1" customFormat="1" ht="18.75" x14ac:dyDescent="0.3">
      <c r="A5" s="18">
        <v>1</v>
      </c>
      <c r="B5" s="27" t="s">
        <v>9</v>
      </c>
      <c r="C5" s="11">
        <f>G5+K5</f>
        <v>217</v>
      </c>
      <c r="D5" s="11">
        <f t="shared" ref="D5:D20" si="0">H5+L5</f>
        <v>234</v>
      </c>
      <c r="E5" s="3">
        <f t="shared" ref="E5:E20" si="1">I5+M5</f>
        <v>785560264.82999992</v>
      </c>
      <c r="F5" s="3">
        <f t="shared" ref="F5:F20" si="2">J5+N5</f>
        <v>2214801042</v>
      </c>
      <c r="G5" s="3">
        <v>213</v>
      </c>
      <c r="H5" s="3">
        <v>230</v>
      </c>
      <c r="I5" s="3">
        <v>745060264.82999992</v>
      </c>
      <c r="J5" s="3">
        <v>2111801042</v>
      </c>
      <c r="K5" s="3">
        <f>1+1+2</f>
        <v>4</v>
      </c>
      <c r="L5" s="4">
        <f>1+1+2</f>
        <v>4</v>
      </c>
      <c r="M5" s="4">
        <f>14000000+2000000+24500000</f>
        <v>40500000</v>
      </c>
      <c r="N5" s="4">
        <f>48000000+4000000+51000000</f>
        <v>103000000</v>
      </c>
      <c r="O5" s="23">
        <v>14</v>
      </c>
      <c r="P5" s="23">
        <v>94445369.25</v>
      </c>
      <c r="Q5" s="23">
        <v>252738000</v>
      </c>
    </row>
    <row r="6" spans="1:17" s="1" customFormat="1" ht="18.75" customHeight="1" x14ac:dyDescent="0.3">
      <c r="A6" s="18">
        <v>2</v>
      </c>
      <c r="B6" s="27" t="s">
        <v>10</v>
      </c>
      <c r="C6" s="11">
        <f t="shared" ref="C6:C19" si="3">G6+K6</f>
        <v>8</v>
      </c>
      <c r="D6" s="11">
        <f t="shared" si="0"/>
        <v>9</v>
      </c>
      <c r="E6" s="3">
        <f t="shared" si="1"/>
        <v>53522840</v>
      </c>
      <c r="F6" s="3">
        <f t="shared" si="2"/>
        <v>116351893</v>
      </c>
      <c r="G6" s="3">
        <v>6</v>
      </c>
      <c r="H6" s="3">
        <v>7</v>
      </c>
      <c r="I6" s="3">
        <v>38622840</v>
      </c>
      <c r="J6" s="3">
        <v>86551893</v>
      </c>
      <c r="K6" s="3">
        <v>2</v>
      </c>
      <c r="L6" s="3">
        <v>2</v>
      </c>
      <c r="M6" s="6">
        <v>14900000</v>
      </c>
      <c r="N6" s="6">
        <v>29800000</v>
      </c>
      <c r="O6" s="23">
        <v>2</v>
      </c>
      <c r="P6" s="23">
        <v>14900000</v>
      </c>
      <c r="Q6" s="23">
        <v>29800000</v>
      </c>
    </row>
    <row r="7" spans="1:17" s="1" customFormat="1" ht="18.75" x14ac:dyDescent="0.3">
      <c r="A7" s="25">
        <v>3</v>
      </c>
      <c r="B7" s="28" t="s">
        <v>11</v>
      </c>
      <c r="C7" s="11">
        <f t="shared" si="3"/>
        <v>24</v>
      </c>
      <c r="D7" s="11">
        <f t="shared" si="0"/>
        <v>25</v>
      </c>
      <c r="E7" s="3">
        <f t="shared" si="1"/>
        <v>118289000</v>
      </c>
      <c r="F7" s="3">
        <f t="shared" si="2"/>
        <v>318599000</v>
      </c>
      <c r="G7" s="3">
        <v>22</v>
      </c>
      <c r="H7" s="3">
        <f>23</f>
        <v>23</v>
      </c>
      <c r="I7" s="3">
        <f>88289000</f>
        <v>88289000</v>
      </c>
      <c r="J7" s="3">
        <f>258599000</f>
        <v>258599000</v>
      </c>
      <c r="K7" s="3">
        <v>2</v>
      </c>
      <c r="L7" s="7">
        <v>2</v>
      </c>
      <c r="M7" s="3">
        <v>30000000</v>
      </c>
      <c r="N7" s="3">
        <v>60000000</v>
      </c>
      <c r="O7" s="23">
        <v>4</v>
      </c>
      <c r="P7" s="23">
        <v>58300000</v>
      </c>
      <c r="Q7" s="23">
        <v>146600000</v>
      </c>
    </row>
    <row r="8" spans="1:17" s="1" customFormat="1" ht="18.75" x14ac:dyDescent="0.3">
      <c r="A8" s="25">
        <v>4</v>
      </c>
      <c r="B8" s="28" t="s">
        <v>12</v>
      </c>
      <c r="C8" s="11">
        <f t="shared" si="3"/>
        <v>22</v>
      </c>
      <c r="D8" s="11">
        <f t="shared" si="0"/>
        <v>25</v>
      </c>
      <c r="E8" s="3">
        <f t="shared" si="1"/>
        <v>156745000</v>
      </c>
      <c r="F8" s="3">
        <f t="shared" si="2"/>
        <v>506000002</v>
      </c>
      <c r="G8" s="3">
        <v>22</v>
      </c>
      <c r="H8" s="3">
        <v>25</v>
      </c>
      <c r="I8" s="3">
        <v>156745000</v>
      </c>
      <c r="J8" s="3">
        <v>506000002</v>
      </c>
      <c r="K8" s="3"/>
      <c r="L8" s="7"/>
      <c r="M8" s="3"/>
      <c r="N8" s="3"/>
      <c r="O8" s="23">
        <v>5</v>
      </c>
      <c r="P8" s="23">
        <v>62000000</v>
      </c>
      <c r="Q8" s="23">
        <v>201600000</v>
      </c>
    </row>
    <row r="9" spans="1:17" s="1" customFormat="1" ht="18.75" x14ac:dyDescent="0.3">
      <c r="A9" s="25">
        <v>5</v>
      </c>
      <c r="B9" s="27" t="s">
        <v>13</v>
      </c>
      <c r="C9" s="11">
        <f t="shared" si="3"/>
        <v>21</v>
      </c>
      <c r="D9" s="11">
        <f t="shared" si="0"/>
        <v>21</v>
      </c>
      <c r="E9" s="3">
        <f t="shared" si="1"/>
        <v>100295000</v>
      </c>
      <c r="F9" s="3">
        <f t="shared" si="2"/>
        <v>264395000</v>
      </c>
      <c r="G9" s="3">
        <v>20</v>
      </c>
      <c r="H9" s="3">
        <v>20</v>
      </c>
      <c r="I9" s="3">
        <v>98645000</v>
      </c>
      <c r="J9" s="3">
        <v>258895000</v>
      </c>
      <c r="K9" s="3">
        <v>1</v>
      </c>
      <c r="L9" s="4">
        <v>1</v>
      </c>
      <c r="M9" s="4">
        <v>1650000</v>
      </c>
      <c r="N9" s="4">
        <v>5500000</v>
      </c>
      <c r="O9" s="23">
        <v>6</v>
      </c>
      <c r="P9" s="23">
        <v>48150000</v>
      </c>
      <c r="Q9" s="23">
        <v>148000000</v>
      </c>
    </row>
    <row r="10" spans="1:17" s="1" customFormat="1" ht="18.75" x14ac:dyDescent="0.3">
      <c r="A10" s="25">
        <v>6</v>
      </c>
      <c r="B10" s="27" t="s">
        <v>14</v>
      </c>
      <c r="C10" s="11">
        <f t="shared" si="3"/>
        <v>4</v>
      </c>
      <c r="D10" s="11">
        <f t="shared" si="0"/>
        <v>4</v>
      </c>
      <c r="E10" s="3">
        <f t="shared" si="1"/>
        <v>7262500</v>
      </c>
      <c r="F10" s="3">
        <f t="shared" si="2"/>
        <v>18525000</v>
      </c>
      <c r="G10" s="3">
        <v>3</v>
      </c>
      <c r="H10" s="3">
        <v>3</v>
      </c>
      <c r="I10" s="3">
        <v>6000000</v>
      </c>
      <c r="J10" s="3">
        <v>16000000</v>
      </c>
      <c r="K10" s="3">
        <v>1</v>
      </c>
      <c r="L10" s="3">
        <v>1</v>
      </c>
      <c r="M10" s="4">
        <v>1262500</v>
      </c>
      <c r="N10" s="4">
        <v>2525000</v>
      </c>
      <c r="O10" s="23">
        <v>1</v>
      </c>
      <c r="P10" s="23">
        <v>1262500</v>
      </c>
      <c r="Q10" s="23">
        <v>2525000</v>
      </c>
    </row>
    <row r="11" spans="1:17" s="1" customFormat="1" ht="18.75" x14ac:dyDescent="0.3">
      <c r="A11" s="25">
        <v>7</v>
      </c>
      <c r="B11" s="27" t="s">
        <v>15</v>
      </c>
      <c r="C11" s="11">
        <f t="shared" si="3"/>
        <v>17</v>
      </c>
      <c r="D11" s="11">
        <f t="shared" si="0"/>
        <v>20</v>
      </c>
      <c r="E11" s="3">
        <f t="shared" si="1"/>
        <v>88685000</v>
      </c>
      <c r="F11" s="3">
        <f t="shared" si="2"/>
        <v>225502800</v>
      </c>
      <c r="G11" s="3">
        <v>16</v>
      </c>
      <c r="H11" s="3">
        <v>19</v>
      </c>
      <c r="I11" s="3">
        <v>85185000</v>
      </c>
      <c r="J11" s="3">
        <v>218502800</v>
      </c>
      <c r="K11" s="3">
        <v>1</v>
      </c>
      <c r="L11" s="4">
        <v>1</v>
      </c>
      <c r="M11" s="4">
        <v>3500000</v>
      </c>
      <c r="N11" s="4">
        <v>7000000</v>
      </c>
      <c r="O11" s="23">
        <v>8</v>
      </c>
      <c r="P11" s="23">
        <v>60300000</v>
      </c>
      <c r="Q11" s="23">
        <v>154700000</v>
      </c>
    </row>
    <row r="12" spans="1:17" s="1" customFormat="1" ht="18.75" x14ac:dyDescent="0.3">
      <c r="A12" s="25">
        <v>8</v>
      </c>
      <c r="B12" s="27" t="s">
        <v>17</v>
      </c>
      <c r="C12" s="11">
        <f t="shared" si="3"/>
        <v>2</v>
      </c>
      <c r="D12" s="11">
        <f t="shared" si="0"/>
        <v>2</v>
      </c>
      <c r="E12" s="3">
        <f t="shared" si="1"/>
        <v>3775000</v>
      </c>
      <c r="F12" s="3">
        <f t="shared" si="2"/>
        <v>9450000</v>
      </c>
      <c r="G12" s="3">
        <v>2</v>
      </c>
      <c r="H12" s="3">
        <v>2</v>
      </c>
      <c r="I12" s="3">
        <v>3775000</v>
      </c>
      <c r="J12" s="3">
        <v>9450000</v>
      </c>
      <c r="K12" s="3"/>
      <c r="L12" s="4"/>
      <c r="M12" s="4"/>
      <c r="N12" s="4"/>
      <c r="O12" s="23">
        <v>1</v>
      </c>
      <c r="P12" s="23">
        <v>975000</v>
      </c>
      <c r="Q12" s="23">
        <v>1950000</v>
      </c>
    </row>
    <row r="13" spans="1:17" s="1" customFormat="1" ht="18.75" x14ac:dyDescent="0.3">
      <c r="A13" s="25">
        <v>9</v>
      </c>
      <c r="B13" s="27" t="s">
        <v>16</v>
      </c>
      <c r="C13" s="11">
        <f t="shared" si="3"/>
        <v>103</v>
      </c>
      <c r="D13" s="11">
        <f t="shared" si="0"/>
        <v>110</v>
      </c>
      <c r="E13" s="3">
        <f t="shared" si="1"/>
        <v>372702999</v>
      </c>
      <c r="F13" s="3">
        <f t="shared" si="2"/>
        <v>893633427.39999998</v>
      </c>
      <c r="G13" s="3">
        <v>100</v>
      </c>
      <c r="H13" s="3">
        <v>107</v>
      </c>
      <c r="I13" s="3">
        <v>362845499</v>
      </c>
      <c r="J13" s="3">
        <v>876633427.39999998</v>
      </c>
      <c r="K13" s="3">
        <f>1+1+1</f>
        <v>3</v>
      </c>
      <c r="L13" s="4">
        <f>1+1+1</f>
        <v>3</v>
      </c>
      <c r="M13" s="4">
        <f>5357500+1000000+3500000</f>
        <v>9857500</v>
      </c>
      <c r="N13" s="4">
        <f>10000000+2000000+5000000</f>
        <v>17000000</v>
      </c>
      <c r="O13" s="23">
        <v>27</v>
      </c>
      <c r="P13" s="23">
        <v>146565000</v>
      </c>
      <c r="Q13" s="23">
        <v>303865850</v>
      </c>
    </row>
    <row r="14" spans="1:17" s="1" customFormat="1" ht="18.75" x14ac:dyDescent="0.3">
      <c r="A14" s="25">
        <v>10</v>
      </c>
      <c r="B14" s="27" t="s">
        <v>18</v>
      </c>
      <c r="C14" s="11">
        <f t="shared" si="3"/>
        <v>15</v>
      </c>
      <c r="D14" s="11">
        <f t="shared" si="0"/>
        <v>16</v>
      </c>
      <c r="E14" s="3">
        <f t="shared" si="1"/>
        <v>36920000</v>
      </c>
      <c r="F14" s="3">
        <f t="shared" si="2"/>
        <v>103600000</v>
      </c>
      <c r="G14" s="3">
        <v>14</v>
      </c>
      <c r="H14" s="3">
        <v>15</v>
      </c>
      <c r="I14" s="3">
        <v>21920000</v>
      </c>
      <c r="J14" s="3">
        <v>72600000</v>
      </c>
      <c r="K14" s="3">
        <v>1</v>
      </c>
      <c r="L14" s="4">
        <v>1</v>
      </c>
      <c r="M14" s="4">
        <v>15000000</v>
      </c>
      <c r="N14" s="4">
        <v>31000000</v>
      </c>
      <c r="O14" s="23">
        <v>2</v>
      </c>
      <c r="P14" s="23">
        <v>20000000</v>
      </c>
      <c r="Q14" s="23">
        <v>41000000</v>
      </c>
    </row>
    <row r="15" spans="1:17" s="1" customFormat="1" ht="18.75" x14ac:dyDescent="0.3">
      <c r="A15" s="25">
        <v>11</v>
      </c>
      <c r="B15" s="27" t="s">
        <v>19</v>
      </c>
      <c r="C15" s="11">
        <f t="shared" si="3"/>
        <v>45</v>
      </c>
      <c r="D15" s="11">
        <f t="shared" si="0"/>
        <v>45</v>
      </c>
      <c r="E15" s="3">
        <f t="shared" si="1"/>
        <v>59310000</v>
      </c>
      <c r="F15" s="3">
        <f t="shared" si="2"/>
        <v>135700000</v>
      </c>
      <c r="G15" s="3">
        <v>45</v>
      </c>
      <c r="H15" s="3">
        <v>45</v>
      </c>
      <c r="I15" s="3">
        <v>59310000</v>
      </c>
      <c r="J15" s="3">
        <v>135700000</v>
      </c>
      <c r="K15" s="3"/>
      <c r="L15" s="4"/>
      <c r="M15" s="3"/>
      <c r="N15" s="3"/>
      <c r="O15" s="23">
        <v>1</v>
      </c>
      <c r="P15" s="23">
        <v>1500000</v>
      </c>
      <c r="Q15" s="23">
        <v>3000000</v>
      </c>
    </row>
    <row r="16" spans="1:17" s="1" customFormat="1" ht="18.75" x14ac:dyDescent="0.3">
      <c r="A16" s="26">
        <v>12</v>
      </c>
      <c r="B16" s="27" t="s">
        <v>20</v>
      </c>
      <c r="C16" s="11">
        <f t="shared" si="3"/>
        <v>0</v>
      </c>
      <c r="D16" s="11">
        <f t="shared" si="0"/>
        <v>0</v>
      </c>
      <c r="E16" s="3">
        <f t="shared" si="1"/>
        <v>0</v>
      </c>
      <c r="F16" s="3">
        <f t="shared" si="2"/>
        <v>0</v>
      </c>
      <c r="G16" s="3">
        <v>0</v>
      </c>
      <c r="H16" s="3">
        <v>0</v>
      </c>
      <c r="I16" s="3">
        <v>0</v>
      </c>
      <c r="J16" s="3">
        <v>0</v>
      </c>
      <c r="K16" s="3"/>
      <c r="L16" s="4"/>
      <c r="M16" s="5"/>
      <c r="N16" s="5"/>
      <c r="O16" s="23"/>
      <c r="P16" s="23"/>
      <c r="Q16" s="23"/>
    </row>
    <row r="17" spans="1:17" s="1" customFormat="1" ht="18.75" x14ac:dyDescent="0.3">
      <c r="A17" s="26">
        <v>13</v>
      </c>
      <c r="B17" s="27" t="s">
        <v>21</v>
      </c>
      <c r="C17" s="11">
        <f t="shared" si="3"/>
        <v>6</v>
      </c>
      <c r="D17" s="11">
        <f t="shared" si="0"/>
        <v>9</v>
      </c>
      <c r="E17" s="3">
        <f t="shared" si="1"/>
        <v>36059000</v>
      </c>
      <c r="F17" s="3">
        <f t="shared" si="2"/>
        <v>71800000</v>
      </c>
      <c r="G17" s="3">
        <v>5</v>
      </c>
      <c r="H17" s="3">
        <v>6</v>
      </c>
      <c r="I17" s="3">
        <v>26679000</v>
      </c>
      <c r="J17" s="3">
        <v>55800000</v>
      </c>
      <c r="K17" s="3">
        <v>1</v>
      </c>
      <c r="L17" s="4">
        <v>3</v>
      </c>
      <c r="M17" s="3">
        <v>9380000</v>
      </c>
      <c r="N17" s="3">
        <v>16000000</v>
      </c>
      <c r="O17" s="23">
        <v>7</v>
      </c>
      <c r="P17" s="23">
        <v>29759000</v>
      </c>
      <c r="Q17" s="23">
        <v>62000000</v>
      </c>
    </row>
    <row r="18" spans="1:17" s="1" customFormat="1" ht="18.75" x14ac:dyDescent="0.3">
      <c r="A18" s="26">
        <v>14</v>
      </c>
      <c r="B18" s="10" t="s">
        <v>22</v>
      </c>
      <c r="C18" s="11">
        <f t="shared" si="3"/>
        <v>1</v>
      </c>
      <c r="D18" s="11">
        <f t="shared" si="0"/>
        <v>1</v>
      </c>
      <c r="E18" s="3">
        <f t="shared" si="1"/>
        <v>10000000</v>
      </c>
      <c r="F18" s="3">
        <f t="shared" si="2"/>
        <v>50000000</v>
      </c>
      <c r="G18" s="3">
        <v>1</v>
      </c>
      <c r="H18" s="3">
        <v>1</v>
      </c>
      <c r="I18" s="3">
        <v>10000000</v>
      </c>
      <c r="J18" s="3">
        <v>50000000</v>
      </c>
      <c r="K18" s="3"/>
      <c r="L18" s="4"/>
      <c r="M18" s="3"/>
      <c r="N18" s="3"/>
      <c r="O18" s="23"/>
      <c r="P18" s="23"/>
      <c r="Q18" s="23"/>
    </row>
    <row r="19" spans="1:17" s="1" customFormat="1" ht="18.75" x14ac:dyDescent="0.3">
      <c r="A19" s="29">
        <v>15</v>
      </c>
      <c r="B19" s="10" t="s">
        <v>23</v>
      </c>
      <c r="C19" s="11">
        <f t="shared" si="3"/>
        <v>13</v>
      </c>
      <c r="D19" s="11">
        <f t="shared" si="0"/>
        <v>15</v>
      </c>
      <c r="E19" s="3">
        <f t="shared" si="1"/>
        <v>144053205.86000001</v>
      </c>
      <c r="F19" s="3">
        <f t="shared" si="2"/>
        <v>281296869</v>
      </c>
      <c r="G19" s="3">
        <v>6</v>
      </c>
      <c r="H19" s="3">
        <v>6</v>
      </c>
      <c r="I19" s="3">
        <v>41200000</v>
      </c>
      <c r="J19" s="3">
        <v>81000000</v>
      </c>
      <c r="K19" s="3">
        <f>2+1+1+3</f>
        <v>7</v>
      </c>
      <c r="L19" s="4">
        <f>3+2+1+3</f>
        <v>9</v>
      </c>
      <c r="M19" s="3">
        <f>17500000+14353205.86+24000000+47000000</f>
        <v>102853205.86</v>
      </c>
      <c r="N19" s="3">
        <f>30830000+34066869+45000000+90400000</f>
        <v>200296869</v>
      </c>
      <c r="O19" s="23">
        <v>14</v>
      </c>
      <c r="P19" s="23">
        <v>139053205.86000001</v>
      </c>
      <c r="Q19" s="23">
        <v>271296869</v>
      </c>
    </row>
    <row r="20" spans="1:17" s="1" customFormat="1" ht="19.5" customHeight="1" x14ac:dyDescent="0.3">
      <c r="A20" s="18"/>
      <c r="B20" s="12" t="s">
        <v>1</v>
      </c>
      <c r="C20" s="11">
        <f>G20+K20</f>
        <v>151</v>
      </c>
      <c r="D20" s="11">
        <f t="shared" si="0"/>
        <v>160</v>
      </c>
      <c r="E20" s="3">
        <f t="shared" si="1"/>
        <v>439136398</v>
      </c>
      <c r="F20" s="3">
        <f t="shared" si="2"/>
        <v>1187766354.4000001</v>
      </c>
      <c r="G20" s="3">
        <v>151</v>
      </c>
      <c r="H20" s="3">
        <f>160</f>
        <v>160</v>
      </c>
      <c r="I20" s="3">
        <f>439136398</f>
        <v>439136398</v>
      </c>
      <c r="J20" s="3">
        <f>1187766354.4</f>
        <v>1187766354.4000001</v>
      </c>
      <c r="K20" s="3"/>
      <c r="L20" s="3"/>
      <c r="M20" s="7"/>
      <c r="N20" s="7"/>
      <c r="O20" s="23">
        <v>2</v>
      </c>
      <c r="P20" s="23">
        <v>2100000</v>
      </c>
      <c r="Q20" s="23">
        <v>5741680</v>
      </c>
    </row>
    <row r="21" spans="1:17" s="2" customFormat="1" ht="15.75" x14ac:dyDescent="0.25">
      <c r="A21" s="19"/>
      <c r="B21" s="13" t="s">
        <v>2</v>
      </c>
      <c r="C21" s="14">
        <f t="shared" ref="C21:D21" si="4">G21+K21</f>
        <v>649</v>
      </c>
      <c r="D21" s="14">
        <f t="shared" si="4"/>
        <v>696</v>
      </c>
      <c r="E21" s="15">
        <f>I21+M21</f>
        <v>2412316207.6900001</v>
      </c>
      <c r="F21" s="15">
        <f>J21+N21</f>
        <v>6397421387.7999992</v>
      </c>
      <c r="G21" s="16">
        <f t="shared" ref="G21:Q21" si="5">SUM(G5:G20)</f>
        <v>626</v>
      </c>
      <c r="H21" s="16">
        <f t="shared" si="5"/>
        <v>669</v>
      </c>
      <c r="I21" s="16">
        <f t="shared" si="5"/>
        <v>2183413001.8299999</v>
      </c>
      <c r="J21" s="16">
        <f t="shared" si="5"/>
        <v>5925299518.7999992</v>
      </c>
      <c r="K21" s="17">
        <f t="shared" si="5"/>
        <v>23</v>
      </c>
      <c r="L21" s="17">
        <f t="shared" si="5"/>
        <v>27</v>
      </c>
      <c r="M21" s="17">
        <f t="shared" si="5"/>
        <v>228903205.86000001</v>
      </c>
      <c r="N21" s="17">
        <f t="shared" si="5"/>
        <v>472121869</v>
      </c>
      <c r="O21" s="24">
        <f t="shared" si="5"/>
        <v>94</v>
      </c>
      <c r="P21" s="24">
        <f t="shared" si="5"/>
        <v>679310075.11000001</v>
      </c>
      <c r="Q21" s="24">
        <f t="shared" si="5"/>
        <v>1624817399</v>
      </c>
    </row>
    <row r="23" spans="1:17" ht="15.75" customHeight="1" x14ac:dyDescent="0.25">
      <c r="E23" s="8"/>
    </row>
    <row r="25" spans="1:17" x14ac:dyDescent="0.25">
      <c r="D25" s="30"/>
      <c r="E25" s="30"/>
      <c r="F25" s="30"/>
      <c r="G25" s="30"/>
      <c r="H25" s="8"/>
      <c r="I25" s="8"/>
      <c r="J25" s="8"/>
      <c r="K25" s="8"/>
    </row>
    <row r="27" spans="1:17" x14ac:dyDescent="0.25">
      <c r="L27" s="8"/>
    </row>
    <row r="28" spans="1:17" x14ac:dyDescent="0.25">
      <c r="L28" s="8"/>
    </row>
    <row r="29" spans="1:17" x14ac:dyDescent="0.25">
      <c r="D29" s="30"/>
    </row>
    <row r="30" spans="1:17" x14ac:dyDescent="0.25">
      <c r="D30" s="30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3.937007874015748E-2" bottom="3.937007874015748E-2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Shavolin</cp:lastModifiedBy>
  <cp:lastPrinted>2019-01-14T05:35:10Z</cp:lastPrinted>
  <dcterms:created xsi:type="dcterms:W3CDTF">2012-01-25T08:03:53Z</dcterms:created>
  <dcterms:modified xsi:type="dcterms:W3CDTF">2019-07-03T08:58:12Z</dcterms:modified>
</cp:coreProperties>
</file>